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tropol-my.sharepoint.com/personal/turecek_centropol_cz/Documents/Plocha/"/>
    </mc:Choice>
  </mc:AlternateContent>
  <xr:revisionPtr revIDLastSave="0" documentId="8_{F84BCEED-9F00-4134-9736-CF58444AB158}" xr6:coauthVersionLast="47" xr6:coauthVersionMax="47" xr10:uidLastSave="{00000000-0000-0000-0000-000000000000}"/>
  <bookViews>
    <workbookView xWindow="1431" yWindow="2083" windowWidth="29615" windowHeight="14700" xr2:uid="{C5B618E2-A7FD-4A77-B2A0-B025DC781DEE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H27" i="1" s="1"/>
  <c r="F25" i="1"/>
  <c r="H25" i="1" s="1"/>
  <c r="I25" i="1"/>
  <c r="K25" i="1" s="1"/>
  <c r="D37" i="1" s="1"/>
  <c r="D27" i="1"/>
  <c r="E27" i="1" s="1"/>
  <c r="D25" i="1"/>
  <c r="F26" i="1"/>
  <c r="G26" i="1" s="1"/>
  <c r="I26" i="1"/>
  <c r="L26" i="1" s="1"/>
  <c r="D26" i="1"/>
  <c r="E26" i="1" s="1"/>
  <c r="H26" i="1"/>
  <c r="F30" i="1" l="1"/>
  <c r="K26" i="1"/>
  <c r="D36" i="1" s="1"/>
  <c r="N26" i="1"/>
  <c r="E36" i="1" s="1"/>
  <c r="M26" i="1"/>
  <c r="I27" i="1"/>
  <c r="L25" i="1"/>
  <c r="N25" i="1" s="1"/>
  <c r="E37" i="1" s="1"/>
  <c r="C37" i="1"/>
  <c r="F37" i="1" s="1"/>
  <c r="H37" i="1" s="1"/>
  <c r="G25" i="1"/>
  <c r="J25" i="1"/>
  <c r="J27" i="1"/>
  <c r="I29" i="1"/>
  <c r="C36" i="1"/>
  <c r="F29" i="1"/>
  <c r="G27" i="1"/>
  <c r="C38" i="1"/>
  <c r="L29" i="1"/>
  <c r="D30" i="1"/>
  <c r="E25" i="1"/>
  <c r="G37" i="1"/>
  <c r="I37" i="1" s="1"/>
  <c r="J26" i="1"/>
  <c r="D29" i="1"/>
  <c r="C11" i="1" s="1"/>
  <c r="K27" i="1" l="1"/>
  <c r="L27" i="1"/>
  <c r="M25" i="1"/>
  <c r="G38" i="1"/>
  <c r="I38" i="1" s="1"/>
  <c r="I39" i="1" s="1"/>
  <c r="F38" i="1"/>
  <c r="H38" i="1" s="1"/>
  <c r="F36" i="1"/>
  <c r="H36" i="1" s="1"/>
  <c r="G36" i="1"/>
  <c r="I36" i="1" s="1"/>
  <c r="I40" i="1" s="1"/>
  <c r="C10" i="1" s="1"/>
  <c r="N27" i="1" l="1"/>
  <c r="M27" i="1"/>
  <c r="D38" i="1"/>
  <c r="I30" i="1"/>
  <c r="E38" i="1" l="1"/>
  <c r="L30" i="1"/>
</calcChain>
</file>

<file path=xl/sharedStrings.xml><?xml version="1.0" encoding="utf-8"?>
<sst xmlns="http://schemas.openxmlformats.org/spreadsheetml/2006/main" count="49" uniqueCount="47">
  <si>
    <t xml:space="preserve">Orientační spotřeba lednice </t>
  </si>
  <si>
    <t>D (dříve A+++)</t>
  </si>
  <si>
    <t>188 kWh</t>
  </si>
  <si>
    <t>E (dříve A++)</t>
  </si>
  <si>
    <t>247 kWh</t>
  </si>
  <si>
    <t>F (dříve A+</t>
  </si>
  <si>
    <t>264 kWh</t>
  </si>
  <si>
    <t>Dřívější třída B se již do nových štítků nepromítá</t>
  </si>
  <si>
    <t>437 kWh</t>
  </si>
  <si>
    <t>Maximální roční úspora  s lednicí D (A+++)</t>
  </si>
  <si>
    <t>Roční úspora při správném zacházení s lednicí</t>
  </si>
  <si>
    <t>Cena za kWh (včetně DPH a distribuce)</t>
  </si>
  <si>
    <t>Roční spotřeba elektřiny a možná úspora při správné údržbě</t>
  </si>
  <si>
    <t>Teplota v lednici je 5 stupňů a je správně umístěna.</t>
  </si>
  <si>
    <t>Snížení teploty na 4 stupně zvyšuje spotřebu o cca 7 % .</t>
  </si>
  <si>
    <t>Snížení teploty na 3 stupně zvyšuje spotřebu o dalších 7 % .</t>
  </si>
  <si>
    <t>Snížení teploty na 2 stupně znamená další nárust spotřeby.</t>
  </si>
  <si>
    <t>typ</t>
  </si>
  <si>
    <t>Roční spotřeba (kWh)</t>
  </si>
  <si>
    <t>Roční spotřeba v Kč</t>
  </si>
  <si>
    <t>Denní spotřeba v Kč</t>
  </si>
  <si>
    <t>4 stupně</t>
  </si>
  <si>
    <t>Nárůst spotřeby</t>
  </si>
  <si>
    <t>Spotřeba v Kč 4 stupně</t>
  </si>
  <si>
    <t>3 stupně</t>
  </si>
  <si>
    <t>Nárůst spotřeby 3 Stupně</t>
  </si>
  <si>
    <t>Spotřeba v Kč
 3 stupně</t>
  </si>
  <si>
    <t>2 stupně</t>
  </si>
  <si>
    <t>Nárůst spotřeby
2 stupně</t>
  </si>
  <si>
    <t>Spotřeba v Kč 
3 stupně</t>
  </si>
  <si>
    <t xml:space="preserve">Vaše lednice </t>
  </si>
  <si>
    <t>Energetická třída D (A+++ podle starších štítků)</t>
  </si>
  <si>
    <t>B podle starších štítků</t>
  </si>
  <si>
    <t>Roční úspora s lednicí D (A+++)</t>
  </si>
  <si>
    <t>Kolik šetříte oproti lednici staršího typu B</t>
  </si>
  <si>
    <t>Rozdíl mezi vaší  lednicí a novou D (A+++) při špatné údržbě</t>
  </si>
  <si>
    <t>Roční spotřeba elektřiny u ledničky je cca:</t>
  </si>
  <si>
    <t>Spotřeba v Kč 
(5°)</t>
  </si>
  <si>
    <t xml:space="preserve"> -2 stupně</t>
  </si>
  <si>
    <t xml:space="preserve"> -3 stupně</t>
  </si>
  <si>
    <t>3-5 mm námrazy</t>
  </si>
  <si>
    <t>1 cm námrazy</t>
  </si>
  <si>
    <t>3-5 mm námrazy
 -3 stupně</t>
  </si>
  <si>
    <t>1 cm námrazy
-3 %</t>
  </si>
  <si>
    <t>Vaše lednice</t>
  </si>
  <si>
    <t>Lednice  D (A+++) vs lednice staršího typu B</t>
  </si>
  <si>
    <t>Roční úspora s D (A+++) v porovnání s vaší lednicí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</si>
</sst>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venir Next LT Pro"/>
      <family val="2"/>
      <charset val="238"/>
    </font>
    <font>
      <sz val="10"/>
      <color theme="1"/>
      <name val="Avenir Next LT Pro"/>
      <family val="2"/>
      <charset val="238"/>
    </font>
    <font>
      <b/>
      <sz val="10"/>
      <color theme="0"/>
      <name val="Avenir Next LT Pro"/>
      <family val="2"/>
      <charset val="238"/>
    </font>
    <font>
      <sz val="10"/>
      <color rgb="FF000000"/>
      <name val="Avenir Next LT Pro"/>
      <family val="2"/>
      <charset val="238"/>
    </font>
    <font>
      <b/>
      <sz val="10"/>
      <color rgb="FF000000"/>
      <name val="Avenir Next LT Pro"/>
      <family val="2"/>
      <charset val="238"/>
    </font>
    <font>
      <sz val="10"/>
      <name val="Avenir Next LT Pro"/>
      <family val="2"/>
      <charset val="238"/>
    </font>
    <font>
      <b/>
      <sz val="10"/>
      <color theme="1" tint="4.9989318521683403E-2"/>
      <name val="Avenir Next LT Pro"/>
      <family val="2"/>
      <charset val="238"/>
    </font>
    <font>
      <u/>
      <sz val="10"/>
      <color theme="10"/>
      <name val="Avenir Next LT Pro"/>
      <family val="2"/>
      <charset val="238"/>
    </font>
    <font>
      <sz val="11"/>
      <color theme="1"/>
      <name val="Roboto"/>
      <charset val="238"/>
    </font>
    <font>
      <sz val="8"/>
      <name val="Calibri"/>
      <family val="2"/>
      <charset val="238"/>
      <scheme val="minor"/>
    </font>
    <font>
      <b/>
      <sz val="10"/>
      <color rgb="FFFF0000"/>
      <name val="Avenir Next LT Pro"/>
      <family val="2"/>
      <charset val="238"/>
    </font>
    <font>
      <sz val="10"/>
      <color theme="1"/>
      <name val="Avenir Next LT Pro Demi"/>
      <family val="2"/>
      <charset val="238"/>
    </font>
    <font>
      <sz val="10"/>
      <color rgb="FF283C46"/>
      <name val="Avenir Next LT Pro Demi"/>
      <family val="2"/>
      <charset val="238"/>
    </font>
    <font>
      <sz val="10"/>
      <color rgb="FF000000"/>
      <name val="Avenir Next LT Pro Dem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4158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8D8A"/>
        <bgColor indexed="64"/>
      </patternFill>
    </fill>
    <fill>
      <patternFill patternType="solid">
        <fgColor rgb="FFFFD052"/>
        <bgColor indexed="64"/>
      </patternFill>
    </fill>
    <fill>
      <patternFill patternType="solid">
        <fgColor rgb="FF4FD39D"/>
        <bgColor indexed="64"/>
      </patternFill>
    </fill>
    <fill>
      <patternFill patternType="solid">
        <fgColor rgb="FFFFBE05"/>
        <bgColor indexed="64"/>
      </patternFill>
    </fill>
    <fill>
      <patternFill patternType="solid">
        <fgColor rgb="FFD69E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BB9B7"/>
        <bgColor indexed="64"/>
      </patternFill>
    </fill>
    <fill>
      <gradientFill degree="90">
        <stop position="0">
          <color theme="0"/>
        </stop>
        <stop position="1">
          <color theme="1" tint="0.34900967436750391"/>
        </stop>
      </gradient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</cellStyleXfs>
  <cellXfs count="88">
    <xf numFmtId="0" fontId="0" fillId="0" borderId="0" xfId="0"/>
    <xf numFmtId="44" fontId="4" fillId="3" borderId="14" xfId="1" applyFont="1" applyFill="1" applyBorder="1" applyAlignment="1" applyProtection="1">
      <protection hidden="1"/>
    </xf>
    <xf numFmtId="0" fontId="4" fillId="3" borderId="11" xfId="0" applyFont="1" applyFill="1" applyBorder="1" applyAlignment="1" applyProtection="1">
      <alignment horizontal="left" indent="1"/>
      <protection hidden="1"/>
    </xf>
    <xf numFmtId="0" fontId="5" fillId="2" borderId="0" xfId="0" applyFont="1" applyFill="1" applyProtection="1">
      <protection hidden="1"/>
    </xf>
    <xf numFmtId="44" fontId="4" fillId="3" borderId="0" xfId="1" applyFont="1" applyFill="1" applyBorder="1" applyAlignment="1" applyProtection="1">
      <protection hidden="1"/>
    </xf>
    <xf numFmtId="0" fontId="3" fillId="3" borderId="13" xfId="0" applyFont="1" applyFill="1" applyBorder="1" applyAlignment="1" applyProtection="1">
      <alignment horizontal="left" indent="1"/>
      <protection hidden="1"/>
    </xf>
    <xf numFmtId="0" fontId="9" fillId="4" borderId="13" xfId="0" applyFont="1" applyFill="1" applyBorder="1" applyAlignment="1" applyProtection="1">
      <alignment horizontal="left" indent="1"/>
      <protection hidden="1"/>
    </xf>
    <xf numFmtId="44" fontId="9" fillId="4" borderId="14" xfId="0" applyNumberFormat="1" applyFont="1" applyFill="1" applyBorder="1" applyProtection="1">
      <protection hidden="1"/>
    </xf>
    <xf numFmtId="0" fontId="4" fillId="3" borderId="12" xfId="1" applyNumberFormat="1" applyFont="1" applyFill="1" applyBorder="1" applyAlignment="1" applyProtection="1">
      <alignment horizontal="right"/>
      <protection hidden="1"/>
    </xf>
    <xf numFmtId="44" fontId="4" fillId="3" borderId="12" xfId="1" applyFont="1" applyFill="1" applyBorder="1" applyAlignment="1" applyProtection="1">
      <alignment horizontal="right"/>
      <protection hidden="1"/>
    </xf>
    <xf numFmtId="0" fontId="9" fillId="11" borderId="15" xfId="0" applyFont="1" applyFill="1" applyBorder="1" applyAlignment="1" applyProtection="1">
      <alignment horizontal="left" indent="1"/>
      <protection hidden="1"/>
    </xf>
    <xf numFmtId="44" fontId="9" fillId="11" borderId="16" xfId="0" applyNumberFormat="1" applyFont="1" applyFill="1" applyBorder="1" applyProtection="1">
      <protection hidden="1"/>
    </xf>
    <xf numFmtId="44" fontId="4" fillId="3" borderId="2" xfId="0" applyNumberFormat="1" applyFont="1" applyFill="1" applyBorder="1" applyProtection="1">
      <protection hidden="1"/>
    </xf>
    <xf numFmtId="44" fontId="4" fillId="3" borderId="2" xfId="1" applyFont="1" applyFill="1" applyBorder="1" applyAlignment="1" applyProtection="1">
      <protection hidden="1"/>
    </xf>
    <xf numFmtId="1" fontId="4" fillId="5" borderId="1" xfId="0" applyNumberFormat="1" applyFont="1" applyFill="1" applyBorder="1" applyProtection="1">
      <protection hidden="1"/>
    </xf>
    <xf numFmtId="44" fontId="4" fillId="5" borderId="1" xfId="0" applyNumberFormat="1" applyFont="1" applyFill="1" applyBorder="1" applyProtection="1">
      <protection hidden="1"/>
    </xf>
    <xf numFmtId="1" fontId="4" fillId="7" borderId="1" xfId="0" applyNumberFormat="1" applyFont="1" applyFill="1" applyBorder="1" applyProtection="1">
      <protection hidden="1"/>
    </xf>
    <xf numFmtId="44" fontId="4" fillId="7" borderId="1" xfId="0" applyNumberFormat="1" applyFont="1" applyFill="1" applyBorder="1" applyProtection="1">
      <protection hidden="1"/>
    </xf>
    <xf numFmtId="1" fontId="4" fillId="8" borderId="1" xfId="0" applyNumberFormat="1" applyFont="1" applyFill="1" applyBorder="1" applyProtection="1">
      <protection hidden="1"/>
    </xf>
    <xf numFmtId="44" fontId="4" fillId="8" borderId="1" xfId="0" applyNumberFormat="1" applyFont="1" applyFill="1" applyBorder="1" applyProtection="1">
      <protection hidden="1"/>
    </xf>
    <xf numFmtId="44" fontId="6" fillId="8" borderId="6" xfId="0" applyNumberFormat="1" applyFont="1" applyFill="1" applyBorder="1" applyProtection="1">
      <protection hidden="1"/>
    </xf>
    <xf numFmtId="44" fontId="4" fillId="3" borderId="1" xfId="0" applyNumberFormat="1" applyFont="1" applyFill="1" applyBorder="1" applyProtection="1">
      <protection hidden="1"/>
    </xf>
    <xf numFmtId="44" fontId="8" fillId="3" borderId="1" xfId="1" applyFont="1" applyFill="1" applyBorder="1" applyAlignment="1" applyProtection="1">
      <protection hidden="1"/>
    </xf>
    <xf numFmtId="44" fontId="4" fillId="3" borderId="8" xfId="0" applyNumberFormat="1" applyFont="1" applyFill="1" applyBorder="1" applyProtection="1">
      <protection hidden="1"/>
    </xf>
    <xf numFmtId="44" fontId="4" fillId="3" borderId="8" xfId="1" applyFont="1" applyFill="1" applyBorder="1" applyAlignment="1" applyProtection="1">
      <protection hidden="1"/>
    </xf>
    <xf numFmtId="1" fontId="4" fillId="5" borderId="8" xfId="0" applyNumberFormat="1" applyFont="1" applyFill="1" applyBorder="1" applyProtection="1">
      <protection hidden="1"/>
    </xf>
    <xf numFmtId="44" fontId="4" fillId="5" borderId="8" xfId="0" applyNumberFormat="1" applyFont="1" applyFill="1" applyBorder="1" applyProtection="1">
      <protection hidden="1"/>
    </xf>
    <xf numFmtId="1" fontId="4" fillId="7" borderId="8" xfId="0" applyNumberFormat="1" applyFont="1" applyFill="1" applyBorder="1" applyProtection="1">
      <protection hidden="1"/>
    </xf>
    <xf numFmtId="44" fontId="4" fillId="7" borderId="8" xfId="0" applyNumberFormat="1" applyFont="1" applyFill="1" applyBorder="1" applyProtection="1">
      <protection hidden="1"/>
    </xf>
    <xf numFmtId="1" fontId="4" fillId="8" borderId="8" xfId="0" applyNumberFormat="1" applyFont="1" applyFill="1" applyBorder="1" applyProtection="1">
      <protection hidden="1"/>
    </xf>
    <xf numFmtId="44" fontId="4" fillId="8" borderId="8" xfId="0" applyNumberFormat="1" applyFont="1" applyFill="1" applyBorder="1" applyProtection="1">
      <protection hidden="1"/>
    </xf>
    <xf numFmtId="44" fontId="6" fillId="8" borderId="9" xfId="0" applyNumberFormat="1" applyFont="1" applyFill="1" applyBorder="1" applyProtection="1">
      <protection hidden="1"/>
    </xf>
    <xf numFmtId="44" fontId="4" fillId="3" borderId="0" xfId="0" applyNumberFormat="1" applyFont="1" applyFill="1" applyProtection="1">
      <protection hidden="1"/>
    </xf>
    <xf numFmtId="1" fontId="4" fillId="3" borderId="0" xfId="0" applyNumberFormat="1" applyFont="1" applyFill="1" applyProtection="1">
      <protection hidden="1"/>
    </xf>
    <xf numFmtId="44" fontId="6" fillId="3" borderId="0" xfId="0" applyNumberFormat="1" applyFont="1" applyFill="1" applyProtection="1">
      <protection hidden="1"/>
    </xf>
    <xf numFmtId="44" fontId="7" fillId="6" borderId="1" xfId="0" applyNumberFormat="1" applyFont="1" applyFill="1" applyBorder="1" applyProtection="1">
      <protection hidden="1"/>
    </xf>
    <xf numFmtId="44" fontId="7" fillId="3" borderId="0" xfId="1" applyFont="1" applyFill="1" applyAlignment="1" applyProtection="1">
      <protection hidden="1"/>
    </xf>
    <xf numFmtId="44" fontId="3" fillId="3" borderId="0" xfId="0" applyNumberFormat="1" applyFont="1" applyFill="1" applyProtection="1">
      <protection hidden="1"/>
    </xf>
    <xf numFmtId="0" fontId="3" fillId="3" borderId="0" xfId="0" applyFont="1" applyFill="1" applyProtection="1">
      <protection hidden="1"/>
    </xf>
    <xf numFmtId="44" fontId="7" fillId="3" borderId="1" xfId="0" applyNumberFormat="1" applyFont="1" applyFill="1" applyBorder="1" applyProtection="1">
      <protection hidden="1"/>
    </xf>
    <xf numFmtId="1" fontId="7" fillId="3" borderId="0" xfId="1" applyNumberFormat="1" applyFont="1" applyFill="1" applyAlignment="1" applyProtection="1">
      <protection hidden="1"/>
    </xf>
    <xf numFmtId="0" fontId="14" fillId="3" borderId="1" xfId="0" applyFont="1" applyFill="1" applyBorder="1" applyAlignment="1" applyProtection="1">
      <alignment horizontal="center" vertical="center" wrapText="1"/>
      <protection hidden="1"/>
    </xf>
    <xf numFmtId="0" fontId="14" fillId="3" borderId="5" xfId="0" applyFont="1" applyFill="1" applyBorder="1" applyAlignment="1" applyProtection="1">
      <alignment horizontal="center" vertical="center" wrapText="1"/>
      <protection hidden="1"/>
    </xf>
    <xf numFmtId="9" fontId="14" fillId="5" borderId="3" xfId="0" applyNumberFormat="1" applyFont="1" applyFill="1" applyBorder="1" applyAlignment="1" applyProtection="1">
      <alignment horizontal="center" vertical="center" wrapText="1"/>
      <protection hidden="1"/>
    </xf>
    <xf numFmtId="9" fontId="16" fillId="5" borderId="2" xfId="0" applyNumberFormat="1" applyFont="1" applyFill="1" applyBorder="1" applyAlignment="1" applyProtection="1">
      <alignment horizontal="center" vertical="center" wrapText="1"/>
      <protection hidden="1"/>
    </xf>
    <xf numFmtId="9" fontId="14" fillId="7" borderId="2" xfId="0" applyNumberFormat="1" applyFont="1" applyFill="1" applyBorder="1" applyAlignment="1" applyProtection="1">
      <alignment horizontal="center" vertical="center" wrapText="1"/>
      <protection hidden="1"/>
    </xf>
    <xf numFmtId="9" fontId="16" fillId="7" borderId="2" xfId="0" applyNumberFormat="1" applyFont="1" applyFill="1" applyBorder="1" applyAlignment="1" applyProtection="1">
      <alignment horizontal="center" vertical="center" wrapText="1"/>
      <protection hidden="1"/>
    </xf>
    <xf numFmtId="0" fontId="14" fillId="8" borderId="2" xfId="0" applyFont="1" applyFill="1" applyBorder="1" applyAlignment="1" applyProtection="1">
      <alignment horizontal="center" vertical="center" wrapText="1"/>
      <protection hidden="1"/>
    </xf>
    <xf numFmtId="9" fontId="16" fillId="8" borderId="2" xfId="0" applyNumberFormat="1" applyFont="1" applyFill="1" applyBorder="1" applyAlignment="1" applyProtection="1">
      <alignment horizontal="center" vertical="center" wrapText="1"/>
      <protection hidden="1"/>
    </xf>
    <xf numFmtId="9" fontId="16" fillId="8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0" xfId="0" applyFont="1" applyFill="1" applyProtection="1">
      <protection hidden="1"/>
    </xf>
    <xf numFmtId="0" fontId="4" fillId="0" borderId="0" xfId="0" applyFont="1" applyProtection="1">
      <protection hidden="1"/>
    </xf>
    <xf numFmtId="0" fontId="4" fillId="3" borderId="0" xfId="0" applyFont="1" applyFill="1" applyAlignment="1" applyProtection="1">
      <alignment horizontal="left" indent="1"/>
      <protection hidden="1"/>
    </xf>
    <xf numFmtId="0" fontId="4" fillId="3" borderId="0" xfId="0" applyFont="1" applyFill="1" applyAlignment="1" applyProtection="1">
      <alignment horizontal="right"/>
      <protection hidden="1"/>
    </xf>
    <xf numFmtId="0" fontId="11" fillId="12" borderId="10" xfId="3" applyFont="1" applyFill="1" applyBorder="1" applyProtection="1">
      <protection hidden="1"/>
    </xf>
    <xf numFmtId="0" fontId="10" fillId="3" borderId="0" xfId="2" applyFont="1" applyFill="1" applyAlignment="1" applyProtection="1">
      <protection hidden="1"/>
    </xf>
    <xf numFmtId="0" fontId="3" fillId="3" borderId="0" xfId="0" applyFont="1" applyFill="1" applyAlignment="1" applyProtection="1">
      <alignment horizontal="left"/>
      <protection hidden="1"/>
    </xf>
    <xf numFmtId="0" fontId="4" fillId="3" borderId="0" xfId="0" applyFont="1" applyFill="1" applyAlignment="1" applyProtection="1">
      <alignment wrapText="1"/>
      <protection hidden="1"/>
    </xf>
    <xf numFmtId="0" fontId="4" fillId="0" borderId="3" xfId="0" applyFont="1" applyBorder="1" applyAlignment="1" applyProtection="1">
      <alignment wrapText="1"/>
      <protection hidden="1"/>
    </xf>
    <xf numFmtId="0" fontId="14" fillId="0" borderId="4" xfId="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Protection="1">
      <protection hidden="1"/>
    </xf>
    <xf numFmtId="0" fontId="4" fillId="6" borderId="7" xfId="0" applyFont="1" applyFill="1" applyBorder="1" applyAlignment="1" applyProtection="1">
      <alignment horizontal="left" vertical="top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4" fillId="5" borderId="5" xfId="0" applyFont="1" applyFill="1" applyBorder="1" applyAlignment="1" applyProtection="1">
      <alignment horizontal="left" vertical="top"/>
      <protection hidden="1"/>
    </xf>
    <xf numFmtId="0" fontId="4" fillId="3" borderId="8" xfId="0" applyFont="1" applyFill="1" applyBorder="1" applyAlignment="1" applyProtection="1">
      <alignment horizontal="center"/>
      <protection hidden="1"/>
    </xf>
    <xf numFmtId="0" fontId="7" fillId="3" borderId="0" xfId="0" applyFont="1" applyFill="1" applyProtection="1">
      <protection hidden="1"/>
    </xf>
    <xf numFmtId="0" fontId="13" fillId="3" borderId="0" xfId="0" applyFont="1" applyFill="1" applyProtection="1">
      <protection hidden="1"/>
    </xf>
    <xf numFmtId="1" fontId="13" fillId="3" borderId="0" xfId="0" applyNumberFormat="1" applyFont="1" applyFill="1" applyAlignment="1" applyProtection="1">
      <alignment horizontal="left"/>
      <protection hidden="1"/>
    </xf>
    <xf numFmtId="44" fontId="7" fillId="3" borderId="0" xfId="0" applyNumberFormat="1" applyFont="1" applyFill="1" applyProtection="1">
      <protection hidden="1"/>
    </xf>
    <xf numFmtId="1" fontId="7" fillId="3" borderId="0" xfId="0" applyNumberFormat="1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4" fillId="3" borderId="8" xfId="0" applyFont="1" applyFill="1" applyBorder="1" applyAlignment="1" applyProtection="1">
      <alignment horizontal="center" vertical="center" wrapText="1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4" fillId="10" borderId="1" xfId="0" applyFont="1" applyFill="1" applyBorder="1" applyProtection="1">
      <protection hidden="1"/>
    </xf>
    <xf numFmtId="44" fontId="4" fillId="10" borderId="1" xfId="0" applyNumberFormat="1" applyFont="1" applyFill="1" applyBorder="1" applyProtection="1">
      <protection hidden="1"/>
    </xf>
    <xf numFmtId="0" fontId="4" fillId="6" borderId="1" xfId="0" applyFont="1" applyFill="1" applyBorder="1" applyProtection="1">
      <protection hidden="1"/>
    </xf>
    <xf numFmtId="0" fontId="4" fillId="7" borderId="1" xfId="0" applyFont="1" applyFill="1" applyBorder="1" applyAlignment="1" applyProtection="1">
      <alignment wrapText="1"/>
      <protection hidden="1"/>
    </xf>
    <xf numFmtId="0" fontId="4" fillId="3" borderId="1" xfId="0" applyFont="1" applyFill="1" applyBorder="1" applyProtection="1">
      <protection hidden="1"/>
    </xf>
    <xf numFmtId="0" fontId="3" fillId="3" borderId="1" xfId="0" applyFont="1" applyFill="1" applyBorder="1" applyProtection="1">
      <protection hidden="1"/>
    </xf>
    <xf numFmtId="0" fontId="6" fillId="3" borderId="0" xfId="0" applyFont="1" applyFill="1" applyProtection="1">
      <protection hidden="1"/>
    </xf>
    <xf numFmtId="0" fontId="5" fillId="2" borderId="1" xfId="0" applyFont="1" applyFill="1" applyBorder="1" applyAlignment="1" applyProtection="1">
      <alignment horizontal="center"/>
      <protection locked="0" hidden="1"/>
    </xf>
    <xf numFmtId="44" fontId="5" fillId="2" borderId="0" xfId="0" applyNumberFormat="1" applyFont="1" applyFill="1" applyProtection="1">
      <protection locked="0"/>
    </xf>
    <xf numFmtId="0" fontId="14" fillId="3" borderId="8" xfId="0" applyFont="1" applyFill="1" applyBorder="1" applyAlignment="1" applyProtection="1">
      <alignment horizontal="center" wrapText="1"/>
      <protection hidden="1"/>
    </xf>
    <xf numFmtId="0" fontId="4" fillId="3" borderId="0" xfId="0" applyFont="1" applyFill="1" applyAlignment="1" applyProtection="1">
      <alignment horizontal="center"/>
      <protection hidden="1"/>
    </xf>
    <xf numFmtId="0" fontId="14" fillId="8" borderId="1" xfId="0" applyFont="1" applyFill="1" applyBorder="1" applyAlignment="1" applyProtection="1">
      <alignment horizontal="center" wrapText="1"/>
      <protection hidden="1"/>
    </xf>
    <xf numFmtId="0" fontId="14" fillId="13" borderId="1" xfId="0" applyFont="1" applyFill="1" applyBorder="1" applyAlignment="1" applyProtection="1">
      <alignment horizontal="center" wrapText="1"/>
      <protection hidden="1"/>
    </xf>
    <xf numFmtId="0" fontId="14" fillId="7" borderId="1" xfId="0" applyFont="1" applyFill="1" applyBorder="1" applyAlignment="1" applyProtection="1">
      <alignment horizontal="center" wrapText="1"/>
      <protection hidden="1"/>
    </xf>
    <xf numFmtId="0" fontId="11" fillId="3" borderId="0" xfId="3" applyFont="1" applyFill="1" applyProtection="1">
      <protection hidden="1"/>
    </xf>
  </cellXfs>
  <cellStyles count="4">
    <cellStyle name="Hypertextový odkaz" xfId="2" builtinId="8"/>
    <cellStyle name="Měna" xfId="1" builtinId="4"/>
    <cellStyle name="Normální" xfId="0" builtinId="0"/>
    <cellStyle name="Normální 2" xfId="3" xr:uid="{8E3B41D7-6725-4FB8-8DC5-FA611006B942}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venir Next LT Pro"/>
        <family val="2"/>
        <charset val="238"/>
        <scheme val="none"/>
      </font>
      <numFmt numFmtId="34" formatCode="_-* #,##0.00\ &quot;Kč&quot;_-;\-* #,##0.00\ &quot;Kč&quot;_-;_-* &quot;-&quot;??\ &quot;Kč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venir Next LT Pro"/>
        <family val="2"/>
        <charset val="238"/>
        <scheme val="none"/>
      </font>
      <numFmt numFmtId="34" formatCode="_-* #,##0.00\ &quot;Kč&quot;_-;\-* #,##0.00\ &quot;Kč&quot;_-;_-* &quot;-&quot;??\ &quot;Kč&quot;_-;_-@_-"/>
      <fill>
        <patternFill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venir Next LT Pro"/>
        <family val="2"/>
        <charset val="238"/>
        <scheme val="none"/>
      </font>
      <numFmt numFmtId="34" formatCode="_-* #,##0.00\ &quot;Kč&quot;_-;\-* #,##0.00\ &quot;Kč&quot;_-;_-* &quot;-&quot;??\ &quot;Kč&quot;_-;_-@_-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venir Next LT Pro"/>
        <family val="2"/>
        <charset val="238"/>
        <scheme val="none"/>
      </font>
      <numFmt numFmtId="34" formatCode="_-* #,##0.00\ &quot;Kč&quot;_-;\-* #,##0.00\ &quot;Kč&quot;_-;_-* &quot;-&quot;??\ &quot;Kč&quot;_-;_-@_-"/>
      <fill>
        <patternFill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venir Next LT Pro"/>
        <family val="2"/>
        <charset val="238"/>
        <scheme val="none"/>
      </font>
      <numFmt numFmtId="34" formatCode="_-* #,##0.00\ &quot;Kč&quot;_-;\-* #,##0.00\ &quot;Kč&quot;_-;_-* &quot;-&quot;??\ &quot;Kč&quot;_-;_-@_-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venir Next LT Pro"/>
        <family val="2"/>
        <charset val="238"/>
        <scheme val="none"/>
      </font>
      <numFmt numFmtId="34" formatCode="_-* #,##0.00\ &quot;Kč&quot;_-;\-* #,##0.00\ &quot;Kč&quot;_-;_-* &quot;-&quot;??\ &quot;Kč&quot;_-;_-@_-"/>
      <fill>
        <patternFill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venir Next LT Pro"/>
        <family val="2"/>
        <charset val="238"/>
        <scheme val="none"/>
      </font>
      <numFmt numFmtId="34" formatCode="_-* #,##0.00\ &quot;Kč&quot;_-;\-* #,##0.00\ &quot;Kč&quot;_-;_-* &quot;-&quot;??\ &quot;Kč&quot;_-;_-@_-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venir Next LT Pro"/>
        <family val="2"/>
        <charset val="238"/>
        <scheme val="none"/>
      </font>
      <numFmt numFmtId="34" formatCode="_-* #,##0.00\ &quot;Kč&quot;_-;\-* #,##0.00\ &quot;Kč&quot;_-;_-* &quot;-&quot;??\ &quot;Kč&quot;_-;_-@_-"/>
      <fill>
        <patternFill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venir Next LT Pro"/>
        <family val="2"/>
        <charset val="238"/>
        <scheme val="none"/>
      </font>
      <numFmt numFmtId="34" formatCode="_-* #,##0.00\ &quot;Kč&quot;_-;\-* #,##0.00\ &quot;Kč&quot;_-;_-* &quot;-&quot;??\ &quot;Kč&quot;_-;_-@_-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venir Next LT Pro"/>
        <family val="2"/>
        <charset val="238"/>
        <scheme val="none"/>
      </font>
      <numFmt numFmtId="34" formatCode="_-* #,##0.00\ &quot;Kč&quot;_-;\-* #,##0.00\ &quot;Kč&quot;_-;_-* &quot;-&quot;??\ &quot;Kč&quot;_-;_-@_-"/>
      <fill>
        <patternFill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venir Next LT Pro"/>
        <family val="2"/>
        <charset val="238"/>
        <scheme val="none"/>
      </font>
      <numFmt numFmtId="34" formatCode="_-* #,##0.00\ &quot;Kč&quot;_-;\-* #,##0.00\ &quot;Kč&quot;_-;_-* &quot;-&quot;??\ &quot;Kč&quot;_-;_-@_-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venir Next LT Pro"/>
        <family val="2"/>
        <charset val="238"/>
        <scheme val="none"/>
      </font>
      <numFmt numFmtId="34" formatCode="_-* #,##0.00\ &quot;Kč&quot;_-;\-* #,##0.00\ &quot;Kč&quot;_-;_-* &quot;-&quot;??\ &quot;Kč&quot;_-;_-@_-"/>
      <fill>
        <patternFill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venir Next LT Pro"/>
        <family val="2"/>
        <charset val="238"/>
        <scheme val="none"/>
      </font>
      <numFmt numFmtId="34" formatCode="_-* #,##0.00\ &quot;Kč&quot;_-;\-* #,##0.00\ &quot;Kč&quot;_-;_-* &quot;-&quot;??\ &quot;Kč&quot;_-;_-@_-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LT Pro"/>
        <family val="2"/>
        <charset val="238"/>
        <scheme val="none"/>
      </font>
      <numFmt numFmtId="34" formatCode="_-* #,##0.00\ &quot;Kč&quot;_-;\-* #,##0.00\ &quot;Kč&quot;_-;_-* &quot;-&quot;??\ &quot;Kč&quot;_-;_-@_-"/>
      <fill>
        <patternFill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venir Next LT Pro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vertAlign val="baseline"/>
        <sz val="10"/>
        <name val="Avenir Next LT Pro"/>
        <family val="2"/>
        <charset val="238"/>
        <scheme val="none"/>
      </font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font>
        <strike val="0"/>
        <outline val="0"/>
        <shadow val="0"/>
        <u val="none"/>
        <vertAlign val="baseline"/>
        <sz val="10"/>
        <color auto="1"/>
        <name val="Avenir Next LT Pro"/>
        <family val="2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venir Next LT Pro"/>
        <family val="2"/>
        <charset val="238"/>
        <scheme val="none"/>
      </font>
      <fill>
        <patternFill>
          <bgColor theme="0"/>
        </patternFill>
      </fill>
      <alignment horizontal="general" vertical="bottom" textRotation="0" wrapText="0" indent="0" justifyLastLine="0" shrinkToFit="0" readingOrder="0"/>
      <protection locked="1" hidden="1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venir Next LT Pro Demi"/>
        <family val="2"/>
        <charset val="238"/>
        <scheme val="none"/>
      </font>
      <fill>
        <patternFill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venir Next LT Pro"/>
        <family val="2"/>
        <charset val="238"/>
        <scheme val="none"/>
      </font>
      <numFmt numFmtId="34" formatCode="_-* #,##0.00\ &quot;Kč&quot;_-;\-* #,##0.00\ &quot;Kč&quot;_-;_-* &quot;-&quot;??\ &quot;Kč&quot;_-;_-@_-"/>
      <fill>
        <patternFill patternType="solid">
          <fgColor indexed="64"/>
          <bgColor rgb="FFD69E0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venir Next LT Pro"/>
        <family val="2"/>
        <charset val="238"/>
        <scheme val="none"/>
      </font>
      <numFmt numFmtId="34" formatCode="_-* #,##0.00\ &quot;Kč&quot;_-;\-* #,##0.00\ &quot;Kč&quot;_-;_-* &quot;-&quot;??\ &quot;Kč&quot;_-;_-@_-"/>
      <fill>
        <patternFill patternType="solid">
          <fgColor indexed="64"/>
          <bgColor rgb="FFD69E0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venir Next LT Pro"/>
        <family val="2"/>
        <charset val="238"/>
        <scheme val="none"/>
      </font>
      <numFmt numFmtId="1" formatCode="0"/>
      <fill>
        <patternFill patternType="solid">
          <fgColor indexed="64"/>
          <bgColor rgb="FFD69E0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venir Next LT Pro"/>
        <family val="2"/>
        <charset val="238"/>
        <scheme val="none"/>
      </font>
      <numFmt numFmtId="34" formatCode="_-* #,##0.00\ &quot;Kč&quot;_-;\-* #,##0.00\ &quot;Kč&quot;_-;_-* &quot;-&quot;??\ &quot;Kč&quot;_-;_-@_-"/>
      <fill>
        <patternFill patternType="solid">
          <fgColor indexed="64"/>
          <bgColor rgb="FFFFBE0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venir Next LT Pro"/>
        <family val="2"/>
        <charset val="238"/>
        <scheme val="none"/>
      </font>
      <numFmt numFmtId="34" formatCode="_-* #,##0.00\ &quot;Kč&quot;_-;\-* #,##0.00\ &quot;Kč&quot;_-;_-* &quot;-&quot;??\ &quot;Kč&quot;_-;_-@_-"/>
      <fill>
        <patternFill patternType="solid">
          <fgColor indexed="64"/>
          <bgColor rgb="FFFFBE0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venir Next LT Pro"/>
        <family val="2"/>
        <charset val="238"/>
        <scheme val="none"/>
      </font>
      <numFmt numFmtId="1" formatCode="0"/>
      <fill>
        <patternFill patternType="solid">
          <fgColor indexed="64"/>
          <bgColor rgb="FFFFBE0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venir Next LT Pro"/>
        <family val="2"/>
        <charset val="238"/>
        <scheme val="none"/>
      </font>
      <numFmt numFmtId="34" formatCode="_-* #,##0.00\ &quot;Kč&quot;_-;\-* #,##0.00\ &quot;Kč&quot;_-;_-* &quot;-&quot;??\ &quot;Kč&quot;_-;_-@_-"/>
      <fill>
        <patternFill patternType="solid">
          <fgColor indexed="64"/>
          <bgColor rgb="FFFFD05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venir Next LT Pro"/>
        <family val="2"/>
        <charset val="238"/>
        <scheme val="none"/>
      </font>
      <numFmt numFmtId="34" formatCode="_-* #,##0.00\ &quot;Kč&quot;_-;\-* #,##0.00\ &quot;Kč&quot;_-;_-* &quot;-&quot;??\ &quot;Kč&quot;_-;_-@_-"/>
      <fill>
        <patternFill patternType="solid">
          <fgColor indexed="64"/>
          <bgColor rgb="FFFFD05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venir Next LT Pro"/>
        <family val="2"/>
        <charset val="238"/>
        <scheme val="none"/>
      </font>
      <numFmt numFmtId="1" formatCode="0"/>
      <fill>
        <patternFill patternType="solid">
          <fgColor indexed="64"/>
          <bgColor rgb="FFFFD05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venir Next LT Pro"/>
        <family val="2"/>
        <charset val="238"/>
        <scheme val="none"/>
      </font>
      <numFmt numFmtId="34" formatCode="_-* #,##0.00\ &quot;Kč&quot;_-;\-* #,##0.00\ &quot;Kč&quot;_-;_-* &quot;-&quot;??\ &quot;Kč&quot;_-;_-@_-"/>
      <fill>
        <patternFill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venir Next LT Pro"/>
        <family val="2"/>
        <charset val="238"/>
        <scheme val="none"/>
      </font>
      <numFmt numFmtId="34" formatCode="_-* #,##0.00\ &quot;Kč&quot;_-;\-* #,##0.00\ &quot;Kč&quot;_-;_-* &quot;-&quot;??\ &quot;Kč&quot;_-;_-@_-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venir Next LT Pro"/>
        <family val="2"/>
        <charset val="238"/>
        <scheme val="none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LT Pro"/>
        <family val="2"/>
        <charset val="238"/>
        <scheme val="none"/>
      </font>
      <alignment horizontal="left" vertical="bottom" textRotation="0" wrapText="0" indent="1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Avenir Next LT Pro"/>
        <family val="2"/>
        <charset val="238"/>
        <scheme val="none"/>
      </font>
      <protection locked="1" hidden="1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venir Next LT Pro"/>
        <family val="2"/>
        <charset val="238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2" defaultPivotStyle="PivotStyleLight16"/>
  <colors>
    <mruColors>
      <color rgb="FFD69E00"/>
      <color rgb="FFFFBE05"/>
      <color rgb="FF4FD39D"/>
      <color rgb="FFFBB9B7"/>
      <color rgb="FFFFD052"/>
      <color rgb="FF4158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18</xdr:row>
      <xdr:rowOff>0</xdr:rowOff>
    </xdr:from>
    <xdr:to>
      <xdr:col>5</xdr:col>
      <xdr:colOff>304800</xdr:colOff>
      <xdr:row>19</xdr:row>
      <xdr:rowOff>142875</xdr:rowOff>
    </xdr:to>
    <xdr:sp macro="" textlink="">
      <xdr:nvSpPr>
        <xdr:cNvPr id="1030" name="AutoShape 6">
          <a:extLst>
            <a:ext uri="{FF2B5EF4-FFF2-40B4-BE49-F238E27FC236}">
              <a16:creationId xmlns:a16="http://schemas.microsoft.com/office/drawing/2014/main" id="{BE84C8E8-11AE-445A-8E5C-13DE5DE6CE94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3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1662794</xdr:colOff>
      <xdr:row>21</xdr:row>
      <xdr:rowOff>119743</xdr:rowOff>
    </xdr:from>
    <xdr:to>
      <xdr:col>2</xdr:col>
      <xdr:colOff>1202871</xdr:colOff>
      <xdr:row>22</xdr:row>
      <xdr:rowOff>272143</xdr:rowOff>
    </xdr:to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id="{8398FF63-A152-4A30-B3BE-DDD0AEC002FE}"/>
            </a:ext>
          </a:extLst>
        </xdr:cNvPr>
        <xdr:cNvSpPr/>
      </xdr:nvSpPr>
      <xdr:spPr>
        <a:xfrm>
          <a:off x="2147208" y="3292929"/>
          <a:ext cx="2653392" cy="31568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100">
              <a:solidFill>
                <a:sysClr val="windowText" lastClr="000000"/>
              </a:solidFill>
            </a:rPr>
            <a:t>Sem zadejte roční spotřebu vaší lednice.</a:t>
          </a:r>
        </a:p>
      </xdr:txBody>
    </xdr:sp>
    <xdr:clientData/>
  </xdr:twoCellAnchor>
  <xdr:twoCellAnchor>
    <xdr:from>
      <xdr:col>9</xdr:col>
      <xdr:colOff>95248</xdr:colOff>
      <xdr:row>34</xdr:row>
      <xdr:rowOff>9525</xdr:rowOff>
    </xdr:from>
    <xdr:to>
      <xdr:col>13</xdr:col>
      <xdr:colOff>161924</xdr:colOff>
      <xdr:row>40</xdr:row>
      <xdr:rowOff>9525</xdr:rowOff>
    </xdr:to>
    <xdr:sp macro="" textlink="">
      <xdr:nvSpPr>
        <xdr:cNvPr id="24" name="Obdélník 23">
          <a:extLst>
            <a:ext uri="{FF2B5EF4-FFF2-40B4-BE49-F238E27FC236}">
              <a16:creationId xmlns:a16="http://schemas.microsoft.com/office/drawing/2014/main" id="{4587F4EB-5B48-4491-B800-7F3A1E0FBE4A}"/>
            </a:ext>
          </a:extLst>
        </xdr:cNvPr>
        <xdr:cNvSpPr/>
      </xdr:nvSpPr>
      <xdr:spPr>
        <a:xfrm>
          <a:off x="11353798" y="5781675"/>
          <a:ext cx="4210051" cy="13716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100">
              <a:solidFill>
                <a:sysClr val="windowText" lastClr="000000"/>
              </a:solidFill>
            </a:rPr>
            <a:t>Nenechat v lednici námrazu a udržovat jí v dobré kondici  je nutnost. </a:t>
          </a:r>
          <a:r>
            <a:rPr lang="cs-CZ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3-5 milimetrů námrazy v mrazničce zvyšuje spotřebu o 30 %. 1 centimetr potom vytvoří nárůst spotřeby o neuvěřitelných 75 %, což u starších lednic může dělat</a:t>
          </a:r>
          <a:r>
            <a:rPr lang="cs-CZ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třeba i 2 000 Kč za rok</a:t>
          </a:r>
          <a:r>
            <a:rPr lang="cs-CZ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!</a:t>
          </a:r>
        </a:p>
        <a:p>
          <a:pPr algn="l"/>
          <a:r>
            <a:rPr lang="cs-CZ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Zde</a:t>
          </a:r>
          <a:r>
            <a:rPr lang="cs-CZ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vidíte porovnání, kolik můžete ušetřit ročně, pokud budete mít energeticky optimální lednici, nebudete podchlazovat a a pravidelně odmražovat. </a:t>
          </a:r>
          <a:endParaRPr lang="cs-CZ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19051</xdr:rowOff>
    </xdr:from>
    <xdr:to>
      <xdr:col>1</xdr:col>
      <xdr:colOff>1714500</xdr:colOff>
      <xdr:row>4</xdr:row>
      <xdr:rowOff>14230</xdr:rowOff>
    </xdr:to>
    <xdr:pic>
      <xdr:nvPicPr>
        <xdr:cNvPr id="25" name="Obrázek 24">
          <a:extLst>
            <a:ext uri="{FF2B5EF4-FFF2-40B4-BE49-F238E27FC236}">
              <a16:creationId xmlns:a16="http://schemas.microsoft.com/office/drawing/2014/main" id="{34D90CF2-A33F-49A6-8553-43554DAFB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1"/>
          <a:ext cx="2198914" cy="653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2989490</xdr:colOff>
      <xdr:row>22</xdr:row>
      <xdr:rowOff>272143</xdr:rowOff>
    </xdr:from>
    <xdr:to>
      <xdr:col>2</xdr:col>
      <xdr:colOff>549728</xdr:colOff>
      <xdr:row>24</xdr:row>
      <xdr:rowOff>16329</xdr:rowOff>
    </xdr:to>
    <xdr:cxnSp macro="">
      <xdr:nvCxnSpPr>
        <xdr:cNvPr id="9" name="Přímá spojnice 8">
          <a:extLst>
            <a:ext uri="{FF2B5EF4-FFF2-40B4-BE49-F238E27FC236}">
              <a16:creationId xmlns:a16="http://schemas.microsoft.com/office/drawing/2014/main" id="{4A6F9DF7-8CD7-417D-8B8A-E55228592AE8}"/>
            </a:ext>
          </a:extLst>
        </xdr:cNvPr>
        <xdr:cNvCxnSpPr>
          <a:stCxn id="2" idx="2"/>
        </xdr:cNvCxnSpPr>
      </xdr:nvCxnSpPr>
      <xdr:spPr>
        <a:xfrm>
          <a:off x="3473904" y="3608614"/>
          <a:ext cx="673553" cy="52251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209551</xdr:colOff>
      <xdr:row>8</xdr:row>
      <xdr:rowOff>28576</xdr:rowOff>
    </xdr:from>
    <xdr:to>
      <xdr:col>5</xdr:col>
      <xdr:colOff>200026</xdr:colOff>
      <xdr:row>10</xdr:row>
      <xdr:rowOff>142875</xdr:rowOff>
    </xdr:to>
    <xdr:sp macro="" textlink="">
      <xdr:nvSpPr>
        <xdr:cNvPr id="17" name="Obdélník 16">
          <a:extLst>
            <a:ext uri="{FF2B5EF4-FFF2-40B4-BE49-F238E27FC236}">
              <a16:creationId xmlns:a16="http://schemas.microsoft.com/office/drawing/2014/main" id="{64C0521B-CBB3-491A-842A-A3B75F3D9149}"/>
            </a:ext>
          </a:extLst>
        </xdr:cNvPr>
        <xdr:cNvSpPr/>
      </xdr:nvSpPr>
      <xdr:spPr>
        <a:xfrm>
          <a:off x="4810126" y="1333501"/>
          <a:ext cx="2124075" cy="44767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100">
              <a:solidFill>
                <a:sysClr val="windowText" lastClr="000000"/>
              </a:solidFill>
            </a:rPr>
            <a:t>Sem zadejte </a:t>
          </a:r>
          <a:r>
            <a:rPr lang="cs-CZ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vaší </a:t>
          </a:r>
          <a:r>
            <a:rPr lang="cs-CZ" sz="1100">
              <a:solidFill>
                <a:sysClr val="windowText" lastClr="000000"/>
              </a:solidFill>
            </a:rPr>
            <a:t>cenu za</a:t>
          </a:r>
          <a:r>
            <a:rPr lang="cs-CZ" sz="1100" baseline="0">
              <a:solidFill>
                <a:sysClr val="windowText" lastClr="000000"/>
              </a:solidFill>
            </a:rPr>
            <a:t> 1 kWh elektrické energie.</a:t>
          </a:r>
          <a:endParaRPr lang="cs-CZ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990600</xdr:colOff>
      <xdr:row>10</xdr:row>
      <xdr:rowOff>142875</xdr:rowOff>
    </xdr:from>
    <xdr:to>
      <xdr:col>4</xdr:col>
      <xdr:colOff>309564</xdr:colOff>
      <xdr:row>12</xdr:row>
      <xdr:rowOff>104775</xdr:rowOff>
    </xdr:to>
    <xdr:cxnSp macro="">
      <xdr:nvCxnSpPr>
        <xdr:cNvPr id="19" name="Přímá spojnice 18">
          <a:extLst>
            <a:ext uri="{FF2B5EF4-FFF2-40B4-BE49-F238E27FC236}">
              <a16:creationId xmlns:a16="http://schemas.microsoft.com/office/drawing/2014/main" id="{ED75136F-6E45-4CFF-85F7-BB58E6AF7316}"/>
            </a:ext>
          </a:extLst>
        </xdr:cNvPr>
        <xdr:cNvCxnSpPr>
          <a:stCxn id="17" idx="2"/>
        </xdr:cNvCxnSpPr>
      </xdr:nvCxnSpPr>
      <xdr:spPr>
        <a:xfrm flipH="1">
          <a:off x="4381500" y="1781175"/>
          <a:ext cx="1490664" cy="2952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BFB6291-B394-40EC-9AF5-96107788A869}" name="Tabulka7915" displayName="Tabulka7915" ref="B24:N27" totalsRowShown="0" headerRowDxfId="37" dataDxfId="35" headerRowBorderDxfId="36" tableBorderDxfId="34" totalsRowBorderDxfId="33">
  <tableColumns count="13">
    <tableColumn id="1" xr3:uid="{5747B7B6-4AF2-4C8C-8497-9273D867FA70}" name="typ" dataDxfId="32"/>
    <tableColumn id="2" xr3:uid="{0056A66D-AE7F-4958-889E-FC5FF69A1034}" name="Roční spotřeba (kWh)" dataDxfId="31"/>
    <tableColumn id="3" xr3:uid="{28FFE8E4-021A-4F35-BDAA-2F97C4FDB7EB}" name="Roční spotřeba v Kč" dataDxfId="30">
      <calculatedColumnFormula>C25*$C$13</calculatedColumnFormula>
    </tableColumn>
    <tableColumn id="4" xr3:uid="{8E002F35-5E1F-42A3-A8F6-85DB5B4C03E3}" name="Denní spotřeba v Kč" dataDxfId="29" dataCellStyle="Měna">
      <calculatedColumnFormula>Tabulka7915[[#This Row],[Roční spotřeba v Kč]]/365</calculatedColumnFormula>
    </tableColumn>
    <tableColumn id="5" xr3:uid="{3AB7C548-43C8-43CD-9E7D-FD2C6D63205B}" name="4 stupně" dataDxfId="28">
      <calculatedColumnFormula>Tabulka7915[[#This Row],[Roční spotřeba (kWh)]]*107%</calculatedColumnFormula>
    </tableColumn>
    <tableColumn id="6" xr3:uid="{31EAFDE6-13AE-4FB3-9F57-8F12BB072261}" name="Nárůst spotřeby" dataDxfId="27">
      <calculatedColumnFormula>Tabulka7915[[#This Row],[4 stupně]]*$C$13-Tabulka7915[[#This Row],[Roční spotřeba v Kč]]</calculatedColumnFormula>
    </tableColumn>
    <tableColumn id="8" xr3:uid="{0C504146-05A6-4137-88AA-FE31A3052A41}" name="Spotřeba v Kč 4 stupně" dataDxfId="26">
      <calculatedColumnFormula>Tabulka7915[[#This Row],[4 stupně]]*$C$13</calculatedColumnFormula>
    </tableColumn>
    <tableColumn id="7" xr3:uid="{492FE63B-FA3B-4D28-810F-115F3F5A257C}" name="3 stupně" dataDxfId="25">
      <calculatedColumnFormula>Tabulka7915[[#This Row],[4 stupně]]*107%</calculatedColumnFormula>
    </tableColumn>
    <tableColumn id="9" xr3:uid="{DDB25C71-A08E-451E-9229-3CFC7958391D}" name="Nárůst spotřeby 3 Stupně" dataDxfId="24">
      <calculatedColumnFormula>Tabulka7915[[#This Row],[3 stupně]]*$C$13-Tabulka7915[[#This Row],[Roční spotřeba v Kč]]</calculatedColumnFormula>
    </tableColumn>
    <tableColumn id="12" xr3:uid="{61936E11-55BA-4DBD-AEF7-AAB3DD413B6C}" name="Spotřeba v Kč_x000a_ 3 stupně" dataDxfId="23">
      <calculatedColumnFormula>Tabulka7915[[#This Row],[3 stupně]]*$C$13</calculatedColumnFormula>
    </tableColumn>
    <tableColumn id="10" xr3:uid="{712D7980-C755-48B1-9308-D7BC35322B00}" name="2 stupně" dataDxfId="22">
      <calculatedColumnFormula>Tabulka7915[[#This Row],[3 stupně]]*107%</calculatedColumnFormula>
    </tableColumn>
    <tableColumn id="11" xr3:uid="{41FDF9E6-C7A7-41DD-A7C8-ABFF4B4BF619}" name="Nárůst spotřeby_x000a_2 stupně" dataDxfId="21">
      <calculatedColumnFormula>Tabulka7915[[#This Row],[2 stupně]]*$C$13-Tabulka7915[[#This Row],[Roční spotřeba v Kč]]</calculatedColumnFormula>
    </tableColumn>
    <tableColumn id="13" xr3:uid="{53147AB6-D140-42EE-BE62-07E2B8ECFC94}" name="Spotřeba v Kč _x000a_3 stupně" dataDxfId="20">
      <calculatedColumnFormula>Tabulka7915[[#This Row],[2 stupně]]*$C$13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2509129-0C14-4B2E-B7D2-ADC7BC7B8680}" name="Tabulka7" displayName="Tabulka7" ref="B35:I40" totalsRowShown="0" headerRowDxfId="19" dataDxfId="17" totalsRowDxfId="16" headerRowBorderDxfId="18">
  <tableColumns count="8">
    <tableColumn id="1" xr3:uid="{A5EF4F26-DAC3-4C93-8615-D21F347B3F42}" name="Roční spotřeba elektřiny u ledničky je cca:" dataDxfId="15" totalsRowDxfId="14"/>
    <tableColumn id="2" xr3:uid="{D78167A8-B724-4343-BDDB-D8D3281316DB}" name="Spotřeba v Kč _x000a_(5°)" dataDxfId="13" totalsRowDxfId="12"/>
    <tableColumn id="3" xr3:uid="{25D783F7-5A43-4E98-8237-65F5B448496A}" name=" -2 stupně" dataDxfId="11" totalsRowDxfId="10"/>
    <tableColumn id="4" xr3:uid="{DD59EA58-B4BD-4419-9029-F18E23F955E3}" name=" -3 stupně" dataDxfId="9" totalsRowDxfId="8"/>
    <tableColumn id="5" xr3:uid="{DD1C9506-E1AF-4005-B80C-1654B6ADEC94}" name="3-5 mm námrazy" dataDxfId="7" totalsRowDxfId="6"/>
    <tableColumn id="6" xr3:uid="{3716CE69-3FFD-400E-BF2E-A1CDA98825E7}" name="1 cm námrazy" dataDxfId="5" totalsRowDxfId="4"/>
    <tableColumn id="7" xr3:uid="{02345AAE-0738-435E-BD37-B45AA872C90E}" name="3-5 mm námrazy_x000a_ -3 stupně" dataDxfId="3" totalsRowDxfId="2"/>
    <tableColumn id="8" xr3:uid="{A233403E-5C9F-47C2-B6C4-56EAD35069F7}" name="1 cm námrazy_x000a_-3 %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94527-569A-4978-8048-62F6AE61876A}">
  <dimension ref="A4:AT43"/>
  <sheetViews>
    <sheetView tabSelected="1" workbookViewId="0">
      <selection activeCell="C25" sqref="C25"/>
    </sheetView>
  </sheetViews>
  <sheetFormatPr defaultColWidth="14.3828125" defaultRowHeight="12.9" x14ac:dyDescent="0.35"/>
  <cols>
    <col min="1" max="1" width="6.84375" style="50" customWidth="1"/>
    <col min="2" max="2" width="44" style="50" customWidth="1"/>
    <col min="3" max="3" width="18.15234375" style="50" customWidth="1"/>
    <col min="4" max="4" width="14.3828125" style="50" customWidth="1"/>
    <col min="5" max="5" width="17.53515625" style="50" customWidth="1"/>
    <col min="6" max="6" width="13.3046875" style="50" customWidth="1"/>
    <col min="7" max="7" width="18" style="50" customWidth="1"/>
    <col min="8" max="8" width="14.84375" style="50" customWidth="1"/>
    <col min="9" max="9" width="13.53515625" style="50" customWidth="1"/>
    <col min="10" max="10" width="15.84375" style="50" customWidth="1"/>
    <col min="11" max="11" width="15.84375" style="50" bestFit="1" customWidth="1"/>
    <col min="12" max="12" width="13.3046875" style="50" customWidth="1"/>
    <col min="13" max="13" width="17.15234375" style="50" customWidth="1"/>
    <col min="14" max="14" width="15.84375" style="50" bestFit="1" customWidth="1"/>
    <col min="15" max="16384" width="14.3828125" style="50"/>
  </cols>
  <sheetData>
    <row r="4" spans="1:46" ht="13.3" thickBot="1" x14ac:dyDescent="0.4"/>
    <row r="5" spans="1:46" x14ac:dyDescent="0.35">
      <c r="B5" s="5" t="s">
        <v>0</v>
      </c>
      <c r="C5" s="1"/>
    </row>
    <row r="6" spans="1:46" x14ac:dyDescent="0.35">
      <c r="B6" s="2" t="s">
        <v>1</v>
      </c>
      <c r="C6" s="8" t="s">
        <v>2</v>
      </c>
    </row>
    <row r="7" spans="1:46" x14ac:dyDescent="0.35">
      <c r="B7" s="2" t="s">
        <v>3</v>
      </c>
      <c r="C7" s="9" t="s">
        <v>4</v>
      </c>
    </row>
    <row r="8" spans="1:46" x14ac:dyDescent="0.35">
      <c r="B8" s="2" t="s">
        <v>5</v>
      </c>
      <c r="C8" s="9" t="s">
        <v>6</v>
      </c>
    </row>
    <row r="9" spans="1:46" ht="13.3" thickBot="1" x14ac:dyDescent="0.4">
      <c r="B9" s="2" t="s">
        <v>7</v>
      </c>
      <c r="C9" s="9" t="s">
        <v>8</v>
      </c>
    </row>
    <row r="10" spans="1:46" x14ac:dyDescent="0.35">
      <c r="B10" s="6" t="s">
        <v>9</v>
      </c>
      <c r="C10" s="7">
        <f>I40</f>
        <v>5630.5349999999999</v>
      </c>
    </row>
    <row r="11" spans="1:46" ht="13.3" thickBot="1" x14ac:dyDescent="0.4">
      <c r="B11" s="10" t="s">
        <v>10</v>
      </c>
      <c r="C11" s="11">
        <f>D29</f>
        <v>1850.16</v>
      </c>
    </row>
    <row r="12" spans="1:46" x14ac:dyDescent="0.35">
      <c r="B12" s="52"/>
      <c r="C12" s="53"/>
    </row>
    <row r="13" spans="1:46" x14ac:dyDescent="0.35">
      <c r="B13" s="3" t="s">
        <v>11</v>
      </c>
      <c r="C13" s="81">
        <v>5.93</v>
      </c>
    </row>
    <row r="15" spans="1:46" s="87" customFormat="1" ht="17.149999999999999" customHeight="1" x14ac:dyDescent="0.4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</row>
    <row r="16" spans="1:46" x14ac:dyDescent="0.35">
      <c r="B16" s="38"/>
    </row>
    <row r="17" spans="2:14" hidden="1" x14ac:dyDescent="0.35">
      <c r="B17" s="55"/>
    </row>
    <row r="18" spans="2:14" hidden="1" x14ac:dyDescent="0.35"/>
    <row r="19" spans="2:14" x14ac:dyDescent="0.35">
      <c r="B19" s="56" t="s">
        <v>12</v>
      </c>
    </row>
    <row r="20" spans="2:14" x14ac:dyDescent="0.35">
      <c r="B20" s="52"/>
      <c r="D20" s="83"/>
      <c r="E20" s="83"/>
    </row>
    <row r="21" spans="2:14" x14ac:dyDescent="0.35">
      <c r="B21" s="51"/>
      <c r="D21" s="83"/>
      <c r="E21" s="83"/>
    </row>
    <row r="22" spans="2:14" x14ac:dyDescent="0.35">
      <c r="D22" s="83"/>
      <c r="E22" s="83"/>
    </row>
    <row r="23" spans="2:14" ht="29.25" customHeight="1" x14ac:dyDescent="0.35">
      <c r="D23" s="82" t="s">
        <v>13</v>
      </c>
      <c r="E23" s="82"/>
      <c r="F23" s="85" t="s">
        <v>14</v>
      </c>
      <c r="G23" s="85"/>
      <c r="H23" s="85"/>
      <c r="I23" s="86" t="s">
        <v>15</v>
      </c>
      <c r="J23" s="86"/>
      <c r="K23" s="86"/>
      <c r="L23" s="84" t="s">
        <v>16</v>
      </c>
      <c r="M23" s="84"/>
      <c r="N23" s="84"/>
    </row>
    <row r="24" spans="2:14" s="57" customFormat="1" ht="32.25" customHeight="1" x14ac:dyDescent="0.35">
      <c r="B24" s="58" t="s">
        <v>17</v>
      </c>
      <c r="C24" s="59" t="s">
        <v>18</v>
      </c>
      <c r="D24" s="41" t="s">
        <v>19</v>
      </c>
      <c r="E24" s="42" t="s">
        <v>20</v>
      </c>
      <c r="F24" s="43" t="s">
        <v>21</v>
      </c>
      <c r="G24" s="44" t="s">
        <v>22</v>
      </c>
      <c r="H24" s="44" t="s">
        <v>23</v>
      </c>
      <c r="I24" s="45" t="s">
        <v>24</v>
      </c>
      <c r="J24" s="46" t="s">
        <v>25</v>
      </c>
      <c r="K24" s="46" t="s">
        <v>26</v>
      </c>
      <c r="L24" s="47" t="s">
        <v>27</v>
      </c>
      <c r="M24" s="48" t="s">
        <v>28</v>
      </c>
      <c r="N24" s="49" t="s">
        <v>29</v>
      </c>
    </row>
    <row r="25" spans="2:14" ht="15.75" customHeight="1" x14ac:dyDescent="0.35">
      <c r="B25" s="60" t="s">
        <v>30</v>
      </c>
      <c r="C25" s="80">
        <v>500</v>
      </c>
      <c r="D25" s="12">
        <f>C25*$C$13</f>
        <v>2965</v>
      </c>
      <c r="E25" s="13">
        <f>Tabulka7915[[#This Row],[Roční spotřeba v Kč]]/365</f>
        <v>8.1232876712328768</v>
      </c>
      <c r="F25" s="14">
        <f>Tabulka7915[[#This Row],[Roční spotřeba (kWh)]]*107%</f>
        <v>535</v>
      </c>
      <c r="G25" s="15">
        <f>Tabulka7915[[#This Row],[4 stupně]]*$C$13-Tabulka7915[[#This Row],[Roční spotřeba v Kč]]</f>
        <v>207.54999999999973</v>
      </c>
      <c r="H25" s="15">
        <f>Tabulka7915[[#This Row],[4 stupně]]*$C$13</f>
        <v>3172.5499999999997</v>
      </c>
      <c r="I25" s="16">
        <f>Tabulka7915[[#This Row],[4 stupně]]*107%</f>
        <v>572.45000000000005</v>
      </c>
      <c r="J25" s="17">
        <f>Tabulka7915[[#This Row],[3 stupně]]*$C$13-Tabulka7915[[#This Row],[Roční spotřeba v Kč]]</f>
        <v>429.62850000000026</v>
      </c>
      <c r="K25" s="17">
        <f>Tabulka7915[[#This Row],[3 stupně]]*$C$13</f>
        <v>3394.6285000000003</v>
      </c>
      <c r="L25" s="18">
        <f>Tabulka7915[[#This Row],[3 stupně]]*107%</f>
        <v>612.52150000000006</v>
      </c>
      <c r="M25" s="19">
        <f>Tabulka7915[[#This Row],[2 stupně]]*$C$13-Tabulka7915[[#This Row],[Roční spotřeba v Kč]]</f>
        <v>667.25249500000018</v>
      </c>
      <c r="N25" s="20">
        <f>Tabulka7915[[#This Row],[2 stupně]]*$C$13</f>
        <v>3632.2524950000002</v>
      </c>
    </row>
    <row r="26" spans="2:14" ht="15.75" customHeight="1" x14ac:dyDescent="0.35">
      <c r="B26" s="61" t="s">
        <v>31</v>
      </c>
      <c r="C26" s="62">
        <v>188</v>
      </c>
      <c r="D26" s="21">
        <f>C26*$C$13</f>
        <v>1114.8399999999999</v>
      </c>
      <c r="E26" s="22">
        <f>Tabulka7915[[#This Row],[Roční spotřeba v Kč]]/365</f>
        <v>3.0543561643835613</v>
      </c>
      <c r="F26" s="14">
        <f>Tabulka7915[[#This Row],[Roční spotřeba (kWh)]]*107%</f>
        <v>201.16000000000003</v>
      </c>
      <c r="G26" s="15">
        <f>Tabulka7915[[#This Row],[4 stupně]]*$C$13-Tabulka7915[[#This Row],[Roční spotřeba v Kč]]</f>
        <v>78.038800000000265</v>
      </c>
      <c r="H26" s="15">
        <f>Tabulka7915[[#This Row],[4 stupně]]*$C$13</f>
        <v>1192.8788000000002</v>
      </c>
      <c r="I26" s="16">
        <f>Tabulka7915[[#This Row],[4 stupně]]*107%</f>
        <v>215.24120000000005</v>
      </c>
      <c r="J26" s="17">
        <f>Tabulka7915[[#This Row],[3 stupně]]*$C$13-Tabulka7915[[#This Row],[Roční spotřeba v Kč]]</f>
        <v>161.5403160000003</v>
      </c>
      <c r="K26" s="17">
        <f>Tabulka7915[[#This Row],[3 stupně]]*$C$13</f>
        <v>1276.3803160000002</v>
      </c>
      <c r="L26" s="18">
        <f>Tabulka7915[[#This Row],[3 stupně]]*107%</f>
        <v>230.30808400000006</v>
      </c>
      <c r="M26" s="19">
        <f>Tabulka7915[[#This Row],[2 stupně]]*$C$13-Tabulka7915[[#This Row],[Roční spotřeba v Kč]]</f>
        <v>250.88693812000042</v>
      </c>
      <c r="N26" s="20">
        <f>Tabulka7915[[#This Row],[2 stupně]]*$C$13</f>
        <v>1365.7269381200003</v>
      </c>
    </row>
    <row r="27" spans="2:14" ht="15.75" customHeight="1" x14ac:dyDescent="0.35">
      <c r="B27" s="63" t="s">
        <v>32</v>
      </c>
      <c r="C27" s="64">
        <v>437</v>
      </c>
      <c r="D27" s="23">
        <f>C27*$C$13</f>
        <v>2591.41</v>
      </c>
      <c r="E27" s="24">
        <f>Tabulka7915[[#This Row],[Roční spotřeba v Kč]]/365</f>
        <v>7.0997534246575338</v>
      </c>
      <c r="F27" s="25">
        <f>Tabulka7915[[#This Row],[Roční spotřeba (kWh)]]*107%</f>
        <v>467.59000000000003</v>
      </c>
      <c r="G27" s="26">
        <f>Tabulka7915[[#This Row],[4 stupně]]*$C$13-Tabulka7915[[#This Row],[Roční spotřeba v Kč]]</f>
        <v>181.39870000000019</v>
      </c>
      <c r="H27" s="26">
        <f>Tabulka7915[[#This Row],[4 stupně]]*$C$13</f>
        <v>2772.8087</v>
      </c>
      <c r="I27" s="27">
        <f>Tabulka7915[[#This Row],[4 stupně]]*107%</f>
        <v>500.32130000000006</v>
      </c>
      <c r="J27" s="28">
        <f>Tabulka7915[[#This Row],[3 stupně]]*$C$13-Tabulka7915[[#This Row],[Roční spotřeba v Kč]]</f>
        <v>375.49530900000036</v>
      </c>
      <c r="K27" s="28">
        <f>Tabulka7915[[#This Row],[3 stupně]]*$C$13</f>
        <v>2966.9053090000002</v>
      </c>
      <c r="L27" s="29">
        <f>Tabulka7915[[#This Row],[3 stupně]]*107%</f>
        <v>535.34379100000012</v>
      </c>
      <c r="M27" s="30">
        <f>Tabulka7915[[#This Row],[2 stupně]]*$C$13-Tabulka7915[[#This Row],[Roční spotřeba v Kč]]</f>
        <v>583.1786806300006</v>
      </c>
      <c r="N27" s="31">
        <f>Tabulka7915[[#This Row],[2 stupně]]*$C$13</f>
        <v>3174.5886806300005</v>
      </c>
    </row>
    <row r="28" spans="2:14" ht="6" customHeight="1" x14ac:dyDescent="0.35">
      <c r="D28" s="32"/>
      <c r="E28" s="4"/>
      <c r="F28" s="33"/>
      <c r="G28" s="32"/>
      <c r="H28" s="32"/>
      <c r="I28" s="33"/>
      <c r="J28" s="32"/>
      <c r="K28" s="32"/>
      <c r="L28" s="33"/>
      <c r="M28" s="32"/>
      <c r="N28" s="34"/>
    </row>
    <row r="29" spans="2:14" s="38" customFormat="1" ht="15.75" customHeight="1" x14ac:dyDescent="0.35">
      <c r="B29" s="38" t="s">
        <v>33</v>
      </c>
      <c r="C29" s="65"/>
      <c r="D29" s="35">
        <f>(D26-D25)*-1</f>
        <v>1850.16</v>
      </c>
      <c r="E29" s="36"/>
      <c r="F29" s="35">
        <f>(H26-H25)*-1</f>
        <v>1979.6711999999995</v>
      </c>
      <c r="G29" s="37"/>
      <c r="I29" s="35">
        <f>(K26-K25)*-1</f>
        <v>2118.248184</v>
      </c>
      <c r="J29" s="37"/>
      <c r="L29" s="35">
        <f>(N26-N25)*-1</f>
        <v>2266.5255568799998</v>
      </c>
      <c r="M29" s="37"/>
    </row>
    <row r="30" spans="2:14" s="38" customFormat="1" ht="15.75" customHeight="1" x14ac:dyDescent="0.35">
      <c r="B30" s="38" t="s">
        <v>34</v>
      </c>
      <c r="C30" s="65"/>
      <c r="D30" s="39">
        <f>D27-D25</f>
        <v>-373.59000000000015</v>
      </c>
      <c r="E30" s="40"/>
      <c r="F30" s="39">
        <f>H27-H25</f>
        <v>-399.74129999999968</v>
      </c>
      <c r="G30" s="37"/>
      <c r="I30" s="39">
        <f>K27-K25</f>
        <v>-427.72319100000004</v>
      </c>
      <c r="J30" s="37"/>
      <c r="L30" s="39">
        <f>N27-N25</f>
        <v>-457.66381436999973</v>
      </c>
      <c r="M30" s="37"/>
    </row>
    <row r="31" spans="2:14" s="38" customFormat="1" ht="15.75" customHeight="1" x14ac:dyDescent="0.35">
      <c r="B31" s="66"/>
      <c r="C31" s="67"/>
      <c r="D31" s="68"/>
      <c r="E31" s="36"/>
      <c r="F31" s="68"/>
      <c r="G31" s="37"/>
      <c r="I31" s="68"/>
      <c r="J31" s="37"/>
      <c r="L31" s="68"/>
      <c r="M31" s="37"/>
    </row>
    <row r="32" spans="2:14" s="38" customFormat="1" ht="15.75" customHeight="1" x14ac:dyDescent="0.35">
      <c r="C32" s="65"/>
      <c r="D32" s="36"/>
      <c r="E32" s="36"/>
      <c r="F32" s="69"/>
      <c r="G32" s="37"/>
      <c r="H32" s="37"/>
      <c r="I32" s="69"/>
      <c r="J32" s="69"/>
      <c r="K32" s="69"/>
      <c r="L32" s="69"/>
      <c r="M32" s="37"/>
      <c r="N32" s="37"/>
    </row>
    <row r="33" spans="2:14" ht="15.75" customHeight="1" x14ac:dyDescent="0.35">
      <c r="B33" s="65" t="s">
        <v>35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</row>
    <row r="34" spans="2:14" ht="15.75" customHeight="1" x14ac:dyDescent="0.35"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</row>
    <row r="35" spans="2:14" ht="25.75" x14ac:dyDescent="0.35">
      <c r="B35" s="70" t="s">
        <v>36</v>
      </c>
      <c r="C35" s="71" t="s">
        <v>37</v>
      </c>
      <c r="D35" s="71" t="s">
        <v>38</v>
      </c>
      <c r="E35" s="71" t="s">
        <v>39</v>
      </c>
      <c r="F35" s="71" t="s">
        <v>40</v>
      </c>
      <c r="G35" s="71" t="s">
        <v>41</v>
      </c>
      <c r="H35" s="71" t="s">
        <v>42</v>
      </c>
      <c r="I35" s="71" t="s">
        <v>43</v>
      </c>
      <c r="J35" s="72"/>
    </row>
    <row r="36" spans="2:14" x14ac:dyDescent="0.35">
      <c r="B36" s="73" t="s">
        <v>44</v>
      </c>
      <c r="C36" s="21">
        <f>D25</f>
        <v>2965</v>
      </c>
      <c r="D36" s="21">
        <f>K26</f>
        <v>1276.3803160000002</v>
      </c>
      <c r="E36" s="21">
        <f>N26</f>
        <v>1365.7269381200003</v>
      </c>
      <c r="F36" s="21">
        <f>C36*130%</f>
        <v>3854.5</v>
      </c>
      <c r="G36" s="21">
        <f>C36*175%</f>
        <v>5188.75</v>
      </c>
      <c r="H36" s="21">
        <f t="shared" ref="H36:I38" si="0">F36*130%</f>
        <v>5010.8500000000004</v>
      </c>
      <c r="I36" s="74">
        <f t="shared" si="0"/>
        <v>6745.375</v>
      </c>
    </row>
    <row r="37" spans="2:14" x14ac:dyDescent="0.35">
      <c r="B37" s="75" t="s">
        <v>31</v>
      </c>
      <c r="C37" s="21">
        <f>D26</f>
        <v>1114.8399999999999</v>
      </c>
      <c r="D37" s="21">
        <f>K25</f>
        <v>3394.6285000000003</v>
      </c>
      <c r="E37" s="21">
        <f>N25</f>
        <v>3632.2524950000002</v>
      </c>
      <c r="F37" s="21">
        <f>C37*130%</f>
        <v>1449.2919999999999</v>
      </c>
      <c r="G37" s="21">
        <f>C37*175%</f>
        <v>1950.9699999999998</v>
      </c>
      <c r="H37" s="21">
        <f t="shared" si="0"/>
        <v>1884.0796</v>
      </c>
      <c r="I37" s="21">
        <f t="shared" si="0"/>
        <v>2536.261</v>
      </c>
    </row>
    <row r="38" spans="2:14" x14ac:dyDescent="0.35">
      <c r="B38" s="76" t="s">
        <v>32</v>
      </c>
      <c r="C38" s="21">
        <f>D27</f>
        <v>2591.41</v>
      </c>
      <c r="D38" s="21">
        <f>K27</f>
        <v>2966.9053090000002</v>
      </c>
      <c r="E38" s="21">
        <f>N27</f>
        <v>3174.5886806300005</v>
      </c>
      <c r="F38" s="21">
        <f>C38*130%</f>
        <v>3368.8330000000001</v>
      </c>
      <c r="G38" s="21">
        <f>C38*175%</f>
        <v>4534.9674999999997</v>
      </c>
      <c r="H38" s="21">
        <f t="shared" si="0"/>
        <v>4379.4829</v>
      </c>
      <c r="I38" s="21">
        <f t="shared" si="0"/>
        <v>5895.4577499999996</v>
      </c>
    </row>
    <row r="39" spans="2:14" ht="15.75" customHeight="1" x14ac:dyDescent="0.35">
      <c r="B39" s="77" t="s">
        <v>45</v>
      </c>
      <c r="C39" s="21"/>
      <c r="D39" s="21"/>
      <c r="E39" s="21"/>
      <c r="F39" s="21"/>
      <c r="G39" s="21"/>
      <c r="H39" s="21"/>
      <c r="I39" s="39">
        <f>(I38-C37)</f>
        <v>4780.6177499999994</v>
      </c>
    </row>
    <row r="40" spans="2:14" ht="15.75" customHeight="1" x14ac:dyDescent="0.35">
      <c r="B40" s="78" t="s">
        <v>46</v>
      </c>
      <c r="C40" s="21"/>
      <c r="D40" s="21"/>
      <c r="E40" s="21"/>
      <c r="F40" s="21"/>
      <c r="G40" s="21"/>
      <c r="H40" s="21"/>
      <c r="I40" s="35">
        <f>(C37-I36)*-1</f>
        <v>5630.5349999999999</v>
      </c>
    </row>
    <row r="41" spans="2:14" ht="15.75" customHeight="1" x14ac:dyDescent="0.35">
      <c r="B41" s="52"/>
      <c r="C41" s="79"/>
      <c r="H41" s="32"/>
    </row>
    <row r="42" spans="2:14" ht="15.75" customHeight="1" x14ac:dyDescent="0.35">
      <c r="H42" s="32"/>
    </row>
    <row r="43" spans="2:14" x14ac:dyDescent="0.35">
      <c r="B43" s="65"/>
    </row>
  </sheetData>
  <sheetProtection algorithmName="SHA-512" hashValue="nEWNm7eSPn+zCnQJc/n3pPjM7WnfKuTbxIsAXAohvsNj5n2MLaD1UHzKCy9EjEZxKjhXsKwhyC7oCLrKkJLCVw==" saltValue="6fFwPlik9aJ4ApZIuyWdyQ==" spinCount="100000" sheet="1" objects="1" scenarios="1" selectLockedCells="1"/>
  <mergeCells count="7">
    <mergeCell ref="L23:N23"/>
    <mergeCell ref="D22:E22"/>
    <mergeCell ref="F23:H23"/>
    <mergeCell ref="I23:K23"/>
    <mergeCell ref="D23:E23"/>
    <mergeCell ref="D20:E20"/>
    <mergeCell ref="D21:E21"/>
  </mergeCells>
  <phoneticPr fontId="12" type="noConversion"/>
  <pageMargins left="0.70866141732283472" right="0.70866141732283472" top="0.78740157480314965" bottom="0.78740157480314965" header="0.31496062992125984" footer="0.31496062992125984"/>
  <pageSetup paperSize="9" orientation="landscape" r:id="rId1"/>
  <headerFooter scaleWithDoc="0" alignWithMargins="0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4CEF7755EE5B440839FA06F4C9F1CE8" ma:contentTypeVersion="17" ma:contentTypeDescription="Vytvoří nový dokument" ma:contentTypeScope="" ma:versionID="94e19655fa3f6f596fc9eaa4da9a0ec7">
  <xsd:schema xmlns:xsd="http://www.w3.org/2001/XMLSchema" xmlns:xs="http://www.w3.org/2001/XMLSchema" xmlns:p="http://schemas.microsoft.com/office/2006/metadata/properties" xmlns:ns2="4a946383-c3c8-4ef7-ae28-a65a9cb88639" xmlns:ns3="0ef0ac9b-6125-48a7-ab1a-4fc3bf8d5c2a" targetNamespace="http://schemas.microsoft.com/office/2006/metadata/properties" ma:root="true" ma:fieldsID="60d322d7fde91bbe721a3889123ea387" ns2:_="" ns3:_="">
    <xsd:import namespace="4a946383-c3c8-4ef7-ae28-a65a9cb88639"/>
    <xsd:import namespace="0ef0ac9b-6125-48a7-ab1a-4fc3bf8d5c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Schv_x00e1_len_x00ed_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946383-c3c8-4ef7-ae28-a65a9cb886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Schv_x00e1_len_x00ed_" ma:index="20" nillable="true" ma:displayName="Schválení" ma:list="UserInfo" ma:SharePointGroup="3" ma:internalName="Schv_x00e1_len_x00ed_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Značky obrázků" ma:readOnly="false" ma:fieldId="{5cf76f15-5ced-4ddc-b409-7134ff3c332f}" ma:taxonomyMulti="true" ma:sspId="3ece788c-c241-4e95-942d-832db5c0ee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f0ac9b-6125-48a7-ab1a-4fc3bf8d5c2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2d8eff41-4906-458d-8e97-6c7c0be840eb}" ma:internalName="TaxCatchAll" ma:showField="CatchAllData" ma:web="0ef0ac9b-6125-48a7-ab1a-4fc3bf8d5c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chv_x00e1_len_x00ed_ xmlns="4a946383-c3c8-4ef7-ae28-a65a9cb88639">
      <UserInfo>
        <DisplayName/>
        <AccountId xsi:nil="true"/>
        <AccountType/>
      </UserInfo>
    </Schv_x00e1_len_x00ed_>
    <lcf76f155ced4ddcb4097134ff3c332f xmlns="4a946383-c3c8-4ef7-ae28-a65a9cb88639">
      <Terms xmlns="http://schemas.microsoft.com/office/infopath/2007/PartnerControls"/>
    </lcf76f155ced4ddcb4097134ff3c332f>
    <TaxCatchAll xmlns="0ef0ac9b-6125-48a7-ab1a-4fc3bf8d5c2a" xsi:nil="true"/>
  </documentManagement>
</p:properties>
</file>

<file path=customXml/itemProps1.xml><?xml version="1.0" encoding="utf-8"?>
<ds:datastoreItem xmlns:ds="http://schemas.openxmlformats.org/officeDocument/2006/customXml" ds:itemID="{00718235-7838-4C3F-B424-16A64C3295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946383-c3c8-4ef7-ae28-a65a9cb88639"/>
    <ds:schemaRef ds:uri="0ef0ac9b-6125-48a7-ab1a-4fc3bf8d5c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F048AA-1815-407E-B0AD-DDC8904057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18E199-F983-4032-B394-79ADECB818D3}">
  <ds:schemaRefs>
    <ds:schemaRef ds:uri="http://schemas.microsoft.com/office/2006/metadata/properties"/>
    <ds:schemaRef ds:uri="http://schemas.microsoft.com/office/infopath/2007/PartnerControls"/>
    <ds:schemaRef ds:uri="4a946383-c3c8-4ef7-ae28-a65a9cb88639"/>
    <ds:schemaRef ds:uri="0ef0ac9b-6125-48a7-ab1a-4fc3bf8d5c2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CENTROPOL ENERGY, a.s.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Tureček</dc:creator>
  <cp:keywords/>
  <dc:description/>
  <cp:lastModifiedBy>Tureček David</cp:lastModifiedBy>
  <cp:revision/>
  <dcterms:created xsi:type="dcterms:W3CDTF">2022-04-28T10:51:46Z</dcterms:created>
  <dcterms:modified xsi:type="dcterms:W3CDTF">2022-06-22T14:55:24Z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db696cb-b06f-4214-b638-7b05ae4e5e38_Enabled">
    <vt:lpwstr>true</vt:lpwstr>
  </property>
  <property fmtid="{D5CDD505-2E9C-101B-9397-08002B2CF9AE}" pid="3" name="MSIP_Label_bdb696cb-b06f-4214-b638-7b05ae4e5e38_SetDate">
    <vt:lpwstr>2022-04-28T10:51:47Z</vt:lpwstr>
  </property>
  <property fmtid="{D5CDD505-2E9C-101B-9397-08002B2CF9AE}" pid="4" name="MSIP_Label_bdb696cb-b06f-4214-b638-7b05ae4e5e38_Method">
    <vt:lpwstr>Standard</vt:lpwstr>
  </property>
  <property fmtid="{D5CDD505-2E9C-101B-9397-08002B2CF9AE}" pid="5" name="MSIP_Label_bdb696cb-b06f-4214-b638-7b05ae4e5e38_Name">
    <vt:lpwstr>Interní data</vt:lpwstr>
  </property>
  <property fmtid="{D5CDD505-2E9C-101B-9397-08002B2CF9AE}" pid="6" name="MSIP_Label_bdb696cb-b06f-4214-b638-7b05ae4e5e38_SiteId">
    <vt:lpwstr>53b8d820-e2f7-4682-858f-9e2aeec6ffd9</vt:lpwstr>
  </property>
  <property fmtid="{D5CDD505-2E9C-101B-9397-08002B2CF9AE}" pid="7" name="MSIP_Label_bdb696cb-b06f-4214-b638-7b05ae4e5e38_ActionId">
    <vt:lpwstr>cba288ca-ee1b-4ac5-83bb-5f0955100e32</vt:lpwstr>
  </property>
  <property fmtid="{D5CDD505-2E9C-101B-9397-08002B2CF9AE}" pid="8" name="MSIP_Label_bdb696cb-b06f-4214-b638-7b05ae4e5e38_ContentBits">
    <vt:lpwstr>0</vt:lpwstr>
  </property>
  <property fmtid="{D5CDD505-2E9C-101B-9397-08002B2CF9AE}" pid="9" name="ContentTypeId">
    <vt:lpwstr>0x01010014CEF7755EE5B440839FA06F4C9F1CE8</vt:lpwstr>
  </property>
</Properties>
</file>