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/>
  <mc:AlternateContent xmlns:mc="http://schemas.openxmlformats.org/markup-compatibility/2006">
    <mc:Choice Requires="x15">
      <x15ac:absPath xmlns:x15ac="http://schemas.microsoft.com/office/spreadsheetml/2010/11/ac" url="https://centropol-my.sharepoint.com/personal/cernyj_centropol_cz/Documents/Desktop/Tz/"/>
    </mc:Choice>
  </mc:AlternateContent>
  <xr:revisionPtr revIDLastSave="0" documentId="8_{C144E13E-4040-4CF8-90D0-836F05B2928B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rovnání včetně regul. cen" sheetId="2" r:id="rId1"/>
    <sheet name="regulované ceny 2023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Q19" i="2" l="1"/>
  <c r="Q6" i="2"/>
  <c r="Q8" i="2"/>
  <c r="Q9" i="2"/>
  <c r="Q34" i="2"/>
  <c r="Q33" i="2"/>
  <c r="Q32" i="2"/>
  <c r="Q31" i="2"/>
  <c r="Q30" i="2"/>
  <c r="Q22" i="2"/>
  <c r="Q21" i="2"/>
  <c r="Q20" i="2"/>
  <c r="Q18" i="2"/>
  <c r="Q10" i="2"/>
  <c r="Q7" i="2"/>
  <c r="O30" i="2" l="1"/>
  <c r="O31" i="2"/>
  <c r="O32" i="2"/>
  <c r="I30" i="2"/>
  <c r="I31" i="2"/>
  <c r="I32" i="2"/>
  <c r="P32" i="2" s="1"/>
  <c r="I18" i="2"/>
  <c r="P18" i="2" s="1"/>
  <c r="O18" i="2"/>
  <c r="I19" i="2"/>
  <c r="O19" i="2"/>
  <c r="I20" i="2"/>
  <c r="P20" i="2" s="1"/>
  <c r="O20" i="2"/>
  <c r="P19" i="2" l="1"/>
  <c r="P31" i="2"/>
  <c r="P30" i="2"/>
  <c r="I7" i="2"/>
  <c r="O7" i="2"/>
  <c r="P7" i="2" s="1"/>
  <c r="I8" i="2" l="1"/>
  <c r="O8" i="2"/>
  <c r="O10" i="2"/>
  <c r="I10" i="2"/>
  <c r="P8" i="2" l="1"/>
  <c r="P10" i="2"/>
  <c r="I33" i="2"/>
  <c r="I34" i="2"/>
  <c r="I35" i="2"/>
  <c r="I29" i="2"/>
  <c r="C17" i="3"/>
  <c r="O35" i="2"/>
  <c r="O34" i="2"/>
  <c r="O33" i="2"/>
  <c r="O29" i="2"/>
  <c r="I23" i="2"/>
  <c r="O23" i="2"/>
  <c r="O11" i="2"/>
  <c r="I11" i="2"/>
  <c r="I21" i="2"/>
  <c r="I9" i="2"/>
  <c r="I22" i="2"/>
  <c r="I17" i="2"/>
  <c r="O17" i="2"/>
  <c r="C16" i="3"/>
  <c r="O22" i="2"/>
  <c r="O21" i="2"/>
  <c r="O6" i="2"/>
  <c r="O9" i="2"/>
  <c r="O5" i="2"/>
  <c r="I6" i="2"/>
  <c r="I5" i="2"/>
  <c r="G17" i="3"/>
  <c r="AB13" i="3"/>
  <c r="AA13" i="3"/>
  <c r="Z13" i="3"/>
  <c r="Y13" i="3"/>
  <c r="X13" i="3"/>
  <c r="W13" i="3"/>
  <c r="V13" i="3"/>
  <c r="U13" i="3"/>
  <c r="T13" i="3"/>
  <c r="S13" i="3"/>
  <c r="AB12" i="3"/>
  <c r="AA12" i="3"/>
  <c r="Z12" i="3"/>
  <c r="Y12" i="3"/>
  <c r="X12" i="3"/>
  <c r="W12" i="3"/>
  <c r="V12" i="3"/>
  <c r="U12" i="3"/>
  <c r="T12" i="3"/>
  <c r="S12" i="3"/>
  <c r="AB11" i="3"/>
  <c r="AA11" i="3"/>
  <c r="Z11" i="3"/>
  <c r="Y11" i="3"/>
  <c r="X11" i="3"/>
  <c r="W11" i="3"/>
  <c r="V11" i="3"/>
  <c r="U11" i="3"/>
  <c r="T11" i="3"/>
  <c r="S11" i="3"/>
  <c r="AB10" i="3"/>
  <c r="AA10" i="3"/>
  <c r="Z10" i="3"/>
  <c r="Y10" i="3"/>
  <c r="X10" i="3"/>
  <c r="W10" i="3"/>
  <c r="V10" i="3"/>
  <c r="U10" i="3"/>
  <c r="T10" i="3"/>
  <c r="S10" i="3"/>
  <c r="AB9" i="3"/>
  <c r="AA9" i="3"/>
  <c r="Z9" i="3"/>
  <c r="Y9" i="3"/>
  <c r="X9" i="3"/>
  <c r="W9" i="3"/>
  <c r="V9" i="3"/>
  <c r="U9" i="3"/>
  <c r="T9" i="3"/>
  <c r="S9" i="3"/>
  <c r="AB8" i="3"/>
  <c r="AA8" i="3"/>
  <c r="Z8" i="3"/>
  <c r="Y8" i="3"/>
  <c r="X8" i="3"/>
  <c r="W8" i="3"/>
  <c r="V8" i="3"/>
  <c r="U8" i="3"/>
  <c r="T8" i="3"/>
  <c r="S8" i="3"/>
  <c r="AB7" i="3"/>
  <c r="AA7" i="3"/>
  <c r="Z7" i="3"/>
  <c r="Y7" i="3"/>
  <c r="X7" i="3"/>
  <c r="W7" i="3"/>
  <c r="V7" i="3"/>
  <c r="U7" i="3"/>
  <c r="T7" i="3"/>
  <c r="S7" i="3"/>
  <c r="AB6" i="3"/>
  <c r="AA6" i="3"/>
  <c r="Z6" i="3"/>
  <c r="Y6" i="3"/>
  <c r="X6" i="3"/>
  <c r="W6" i="3"/>
  <c r="V6" i="3"/>
  <c r="U6" i="3"/>
  <c r="T6" i="3"/>
  <c r="S6" i="3"/>
  <c r="P23" i="2" l="1"/>
  <c r="Q23" i="2" s="1"/>
  <c r="P11" i="2"/>
  <c r="Q11" i="2" s="1"/>
  <c r="P6" i="2"/>
  <c r="P9" i="2"/>
  <c r="P5" i="2"/>
  <c r="P34" i="2"/>
  <c r="P29" i="2"/>
  <c r="P33" i="2"/>
  <c r="P35" i="2"/>
  <c r="Q35" i="2" s="1"/>
  <c r="P22" i="2"/>
  <c r="P21" i="2"/>
  <c r="P17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Matoušek Jiří</author>
  </authors>
  <commentList>
    <comment ref="C5" authorId="0" shapeId="0" xr:uid="{29C125BD-3DDF-42AE-9828-0F13BD7FB095}">
      <text>
        <r>
          <rPr>
            <sz val="9"/>
            <color indexed="81"/>
            <rFont val="Tahoma"/>
            <family val="2"/>
            <charset val="238"/>
          </rPr>
          <t>cena silové elektřiny platná pro produkt Fixně na 1,5 roku od 24.3.2023</t>
        </r>
      </text>
    </comment>
    <comment ref="C6" authorId="0" shapeId="0" xr:uid="{1E32C905-110B-4AD1-8473-7BFBD630AA82}">
      <text>
        <r>
          <rPr>
            <sz val="9"/>
            <color indexed="81"/>
            <rFont val="Tahoma"/>
            <family val="2"/>
            <charset val="238"/>
          </rPr>
          <t>Obchodní cena za elektřinu platná od 1. 3. 2023</t>
        </r>
      </text>
    </comment>
    <comment ref="C7" authorId="0" shapeId="0" xr:uid="{5A7C4800-5388-4A45-9363-EBD42694FEAD}">
      <text>
        <r>
          <rPr>
            <sz val="9"/>
            <color indexed="81"/>
            <rFont val="Tahoma"/>
            <family val="2"/>
            <charset val="238"/>
          </rPr>
          <t>Ceník uveřejněný 16. 3. 2023, který nahrazuje ceník uveřejněný 20. 2. 2023</t>
        </r>
      </text>
    </comment>
    <comment ref="C8" authorId="0" shapeId="0" xr:uid="{513977AD-E3D6-4BF3-B717-857D9D2111D5}">
      <text>
        <r>
          <rPr>
            <sz val="9"/>
            <color indexed="81"/>
            <rFont val="Tahoma"/>
            <family val="2"/>
            <charset val="238"/>
          </rPr>
          <t>Ceník uveřejněný 16. 3. 2023, který nahrazuje ceník uveřejněný 20. 2. 2023</t>
        </r>
      </text>
    </comment>
    <comment ref="C9" authorId="0" shapeId="0" xr:uid="{1020B933-8365-47E7-AC5B-253722EB324B}">
      <text>
        <r>
          <rPr>
            <sz val="9"/>
            <color indexed="81"/>
            <rFont val="Tahoma"/>
            <family val="2"/>
            <charset val="238"/>
          </rPr>
          <t>Ceník uveřejněný 16. 3. 2023, který nahrazuje ceník uveřejněný 20. 2. 2023</t>
        </r>
      </text>
    </comment>
    <comment ref="C10" authorId="0" shapeId="0" xr:uid="{6D8DBA52-2CD8-49B7-B018-B12399550A44}">
      <text>
        <r>
          <rPr>
            <sz val="9"/>
            <color indexed="81"/>
            <rFont val="Tahoma"/>
            <family val="2"/>
            <charset val="238"/>
          </rPr>
          <t>Ceník platný od 1. 3. 2023.</t>
        </r>
      </text>
    </comment>
    <comment ref="H11" authorId="0" shapeId="0" xr:uid="{8684652D-1E9E-4603-9CF5-FB6A33CADA07}">
      <text>
        <r>
          <rPr>
            <sz val="9"/>
            <color indexed="81"/>
            <rFont val="Tahoma"/>
            <family val="2"/>
            <charset val="238"/>
          </rPr>
          <t>fixní platy mají dodavatelé různé, zde vizualizujeme maximální výši fixního platu, která je dána legislativou</t>
        </r>
      </text>
    </comment>
    <comment ref="C17" authorId="0" shapeId="0" xr:uid="{E76FD711-10B3-4A10-8F60-1AE126F3EF32}">
      <text>
        <r>
          <rPr>
            <sz val="9"/>
            <color indexed="81"/>
            <rFont val="Tahoma"/>
            <family val="2"/>
            <charset val="238"/>
          </rPr>
          <t>cena silové elektřiny platná pro produkt Fixně na 1,5 roku od 24.3.2023</t>
        </r>
      </text>
    </comment>
    <comment ref="I17" authorId="0" shapeId="0" xr:uid="{A329DBC4-D2B1-408D-B763-12449942BC67}">
      <text>
        <r>
          <rPr>
            <sz val="9"/>
            <color indexed="81"/>
            <rFont val="Tahoma"/>
            <family val="2"/>
            <charset val="238"/>
          </rPr>
          <t>spotřeba ve vysokém tarifu v poměru 48% a spotřeba v nízkém tarifu v poměru 52%</t>
        </r>
      </text>
    </comment>
    <comment ref="J17" authorId="0" shapeId="0" xr:uid="{9F3B5ACC-263F-4FC8-BD4B-3EAB91925734}">
      <text>
        <r>
          <rPr>
            <sz val="9"/>
            <color indexed="81"/>
            <rFont val="Tahoma"/>
            <family val="2"/>
            <charset val="238"/>
          </rPr>
          <t>spotřeba ve vysokém tarifu v poměru 48% (1766,67 Kč / MWh) a spotřeba v nízkém tarifu v poměru 52% (179,98 Kč / MWh)</t>
        </r>
      </text>
    </comment>
    <comment ref="C18" authorId="0" shapeId="0" xr:uid="{4FFC6B3D-6444-4EA6-B84B-7E9A2422DE4E}">
      <text>
        <r>
          <rPr>
            <sz val="9"/>
            <color indexed="81"/>
            <rFont val="Tahoma"/>
            <family val="2"/>
            <charset val="238"/>
          </rPr>
          <t>Obchodní cena za elektřinu platná od 1. 3. 2023</t>
        </r>
      </text>
    </comment>
    <comment ref="I18" authorId="0" shapeId="0" xr:uid="{338C3200-6712-48E9-B53F-87E459C44F72}">
      <text>
        <r>
          <rPr>
            <sz val="9"/>
            <color indexed="81"/>
            <rFont val="Tahoma"/>
            <family val="2"/>
            <charset val="238"/>
          </rPr>
          <t>spotřeba ve vysokém tarifu v poměru 48% a spotřeba v nízkém tarifu v poměru 52%</t>
        </r>
      </text>
    </comment>
    <comment ref="J18" authorId="0" shapeId="0" xr:uid="{4F84757A-12FD-4CE0-B81F-9144D12AED54}">
      <text>
        <r>
          <rPr>
            <sz val="9"/>
            <color indexed="81"/>
            <rFont val="Tahoma"/>
            <family val="2"/>
            <charset val="238"/>
          </rPr>
          <t>spotřeba ve vysokém tarifu v poměru 48% (1766,67 Kč / MWh) a spotřeba v nízkém tarifu v poměru 52% (179,98 Kč / MWh)</t>
        </r>
      </text>
    </comment>
    <comment ref="C19" authorId="0" shapeId="0" xr:uid="{B4CA39D6-7D70-4F7C-96B9-EF7B4896C51E}">
      <text>
        <r>
          <rPr>
            <sz val="9"/>
            <color indexed="81"/>
            <rFont val="Tahoma"/>
            <family val="2"/>
            <charset val="238"/>
          </rPr>
          <t>Ceník uveřejněný 16. 3. 2023, který nahrazuje ceník uveřejněný 20. 2. 2023</t>
        </r>
      </text>
    </comment>
    <comment ref="I19" authorId="0" shapeId="0" xr:uid="{56FC8167-0127-4C95-9916-4B07C5755464}">
      <text>
        <r>
          <rPr>
            <sz val="9"/>
            <color indexed="81"/>
            <rFont val="Tahoma"/>
            <family val="2"/>
            <charset val="238"/>
          </rPr>
          <t>spotřeba ve vysokém tarifu v poměru 48% a spotřeba v nízkém tarifu v poměru 52%</t>
        </r>
      </text>
    </comment>
    <comment ref="J19" authorId="0" shapeId="0" xr:uid="{360BDD41-0910-4EFE-A8FC-64AE6529191C}">
      <text>
        <r>
          <rPr>
            <sz val="9"/>
            <color indexed="81"/>
            <rFont val="Tahoma"/>
            <family val="2"/>
            <charset val="238"/>
          </rPr>
          <t>spotřeba ve vysokém tarifu v poměru 48% (1766,67 Kč / MWh) a spotřeba v nízkém tarifu v poměru 52% (179,98 Kč / MWh)</t>
        </r>
      </text>
    </comment>
    <comment ref="C20" authorId="0" shapeId="0" xr:uid="{F554C80F-BAF9-47DF-A5DE-89EAEBF808E8}">
      <text>
        <r>
          <rPr>
            <sz val="9"/>
            <color indexed="81"/>
            <rFont val="Tahoma"/>
            <family val="2"/>
            <charset val="238"/>
          </rPr>
          <t>Ceník uveřejněný 16. 3. 2023, který nahrazuje ceník uveřejněný 20. 2. 2023</t>
        </r>
      </text>
    </comment>
    <comment ref="I20" authorId="0" shapeId="0" xr:uid="{59C0F0E8-B1D5-443A-BC00-0AE886F5794F}">
      <text>
        <r>
          <rPr>
            <sz val="9"/>
            <color indexed="81"/>
            <rFont val="Tahoma"/>
            <family val="2"/>
            <charset val="238"/>
          </rPr>
          <t>spotřeba ve vysokém tarifu v poměru 48% a spotřeba v nízkém tarifu v poměru 52%</t>
        </r>
      </text>
    </comment>
    <comment ref="J20" authorId="0" shapeId="0" xr:uid="{998993B6-BCFA-425A-9097-2A7629BF2754}">
      <text>
        <r>
          <rPr>
            <sz val="9"/>
            <color indexed="81"/>
            <rFont val="Tahoma"/>
            <family val="2"/>
            <charset val="238"/>
          </rPr>
          <t>spotřeba ve vysokém tarifu v poměru 48% (1766,67 Kč / MWh) a spotřeba v nízkém tarifu v poměru 52% (179,98 Kč / MWh)</t>
        </r>
      </text>
    </comment>
    <comment ref="C21" authorId="0" shapeId="0" xr:uid="{65923FB5-60F9-4D7E-B9E6-3C442870C4CC}">
      <text>
        <r>
          <rPr>
            <sz val="9"/>
            <color indexed="81"/>
            <rFont val="Tahoma"/>
            <family val="2"/>
            <charset val="238"/>
          </rPr>
          <t>Ceník uveřejněný 16. 3. 2023, který nahrazuje ceník uveřejněný 20. 2. 2023</t>
        </r>
      </text>
    </comment>
    <comment ref="I21" authorId="0" shapeId="0" xr:uid="{275C3F63-42E4-4F4C-BC17-34FED72BE092}">
      <text>
        <r>
          <rPr>
            <sz val="9"/>
            <color indexed="81"/>
            <rFont val="Tahoma"/>
            <family val="2"/>
            <charset val="238"/>
          </rPr>
          <t>spotřeba ve vysokém tarifu v poměru 48% a spotřeba v nízkém tarifu v poměru 52%</t>
        </r>
      </text>
    </comment>
    <comment ref="J21" authorId="0" shapeId="0" xr:uid="{4C50B6BD-8EC1-4A8E-A633-AEAF46789739}">
      <text>
        <r>
          <rPr>
            <sz val="9"/>
            <color indexed="81"/>
            <rFont val="Tahoma"/>
            <family val="2"/>
            <charset val="238"/>
          </rPr>
          <t>spotřeba ve vysokém tarifu v poměru 48% (1766,67 Kč / MWh) a spotřeba v nízkém tarifu v poměru 52% (179,98 Kč / MWh)</t>
        </r>
      </text>
    </comment>
    <comment ref="C22" authorId="0" shapeId="0" xr:uid="{D279F56A-BAD7-4758-B97D-63C20B1316EE}">
      <text>
        <r>
          <rPr>
            <sz val="9"/>
            <color indexed="81"/>
            <rFont val="Tahoma"/>
            <family val="2"/>
            <charset val="238"/>
          </rPr>
          <t>Ceník platný od 1. 3. 2023.</t>
        </r>
      </text>
    </comment>
    <comment ref="I22" authorId="0" shapeId="0" xr:uid="{B91E3F23-F1EE-4538-90B7-E730677647E0}">
      <text>
        <r>
          <rPr>
            <sz val="9"/>
            <color indexed="81"/>
            <rFont val="Tahoma"/>
            <family val="2"/>
            <charset val="238"/>
          </rPr>
          <t>spotřeba ve vysokém tarifu v poměru 48% a spotřeba v nízkém tarifu v poměru 52%</t>
        </r>
      </text>
    </comment>
    <comment ref="J22" authorId="0" shapeId="0" xr:uid="{192CBF0D-611D-4DDE-9FF4-CAAF6B18B204}">
      <text>
        <r>
          <rPr>
            <sz val="9"/>
            <color indexed="81"/>
            <rFont val="Tahoma"/>
            <family val="2"/>
            <charset val="238"/>
          </rPr>
          <t>spotřeba ve vysokém tarifu v poměru 48% (1766,67 Kč / MWh) a spotřeba v nízkém tarifu v poměru 52% (179,98 Kč / MWh)</t>
        </r>
      </text>
    </comment>
    <comment ref="H23" authorId="0" shapeId="0" xr:uid="{EEB487EB-49B1-45B2-8429-ED843658679C}">
      <text>
        <r>
          <rPr>
            <sz val="9"/>
            <color indexed="81"/>
            <rFont val="Tahoma"/>
            <family val="2"/>
            <charset val="238"/>
          </rPr>
          <t>fixní platy mají dodavatelé různé, zde vizualizujeme maximální výši fixního platu, která je dána legislativou</t>
        </r>
      </text>
    </comment>
    <comment ref="I23" authorId="0" shapeId="0" xr:uid="{139EBC28-14C2-4FEF-8069-FD59A4D02210}">
      <text>
        <r>
          <rPr>
            <sz val="9"/>
            <color indexed="81"/>
            <rFont val="Tahoma"/>
            <family val="2"/>
            <charset val="238"/>
          </rPr>
          <t>spotřeba ve vysokém tarifu v poměru 48% a spotřeba v nízkém tarifu v poměru 52%</t>
        </r>
      </text>
    </comment>
    <comment ref="J23" authorId="0" shapeId="0" xr:uid="{FCD19F90-BC8B-42D6-8EF2-00CD599FA680}">
      <text>
        <r>
          <rPr>
            <sz val="9"/>
            <color indexed="81"/>
            <rFont val="Tahoma"/>
            <family val="2"/>
            <charset val="238"/>
          </rPr>
          <t>spotřeba ve vysokém tarifu v poměru 48% (1766,67 Kč / MWh) a spotřeba v nízkém tarifu v poměru 52% (179,98 Kč / MWh)</t>
        </r>
      </text>
    </comment>
    <comment ref="C29" authorId="0" shapeId="0" xr:uid="{1E7631CB-0082-4E21-ABB7-EE3D83544A67}">
      <text>
        <r>
          <rPr>
            <sz val="9"/>
            <color indexed="81"/>
            <rFont val="Tahoma"/>
            <family val="2"/>
            <charset val="238"/>
          </rPr>
          <t>cena silové elektřiny platná pro produkt Fixně na 1,5 roku od 24.3.2023</t>
        </r>
      </text>
    </comment>
    <comment ref="I29" authorId="0" shapeId="0" xr:uid="{E388B715-8FA3-4CA9-AE79-A85F8BA5CA82}">
      <text>
        <r>
          <rPr>
            <sz val="9"/>
            <color indexed="81"/>
            <rFont val="Tahoma"/>
            <family val="2"/>
            <charset val="238"/>
          </rPr>
          <t>spotřeba ve vysokém tarifu v poměru 17% a spotřeba v nízkém tarifu v poměru 83%</t>
        </r>
      </text>
    </comment>
    <comment ref="J29" authorId="0" shapeId="0" xr:uid="{A43055B2-B411-43D0-94B1-5D26A0D6C286}">
      <text>
        <r>
          <rPr>
            <sz val="9"/>
            <color indexed="81"/>
            <rFont val="Tahoma"/>
            <family val="2"/>
            <charset val="238"/>
          </rPr>
          <t>spotřeba ve vysokém tarifu v poměru 17% a spotřeba v nízkém tarifu v poměru 83%</t>
        </r>
      </text>
    </comment>
    <comment ref="C30" authorId="0" shapeId="0" xr:uid="{3C153643-27E4-44F8-B7E5-B80150C7E348}">
      <text>
        <r>
          <rPr>
            <sz val="9"/>
            <color indexed="81"/>
            <rFont val="Tahoma"/>
            <family val="2"/>
            <charset val="238"/>
          </rPr>
          <t>Obchodní cena za elektřinu platná od 1. 3. 2023</t>
        </r>
      </text>
    </comment>
    <comment ref="I30" authorId="0" shapeId="0" xr:uid="{2A7C14B7-A221-452C-AF82-93F6428D4B26}">
      <text>
        <r>
          <rPr>
            <sz val="9"/>
            <color indexed="81"/>
            <rFont val="Tahoma"/>
            <family val="2"/>
            <charset val="238"/>
          </rPr>
          <t>spotřeba ve vysokém tarifu v poměru 17% a spotřeba v nízkém tarifu v poměru 83%</t>
        </r>
      </text>
    </comment>
    <comment ref="J30" authorId="0" shapeId="0" xr:uid="{B5089E06-4E4A-435B-81A8-B48C3FE65A30}">
      <text>
        <r>
          <rPr>
            <sz val="9"/>
            <color indexed="81"/>
            <rFont val="Tahoma"/>
            <family val="2"/>
            <charset val="238"/>
          </rPr>
          <t>spotřeba ve vysokém tarifu v poměru 17% a spotřeba v nízkém tarifu v poměru 83%</t>
        </r>
      </text>
    </comment>
    <comment ref="C31" authorId="0" shapeId="0" xr:uid="{0A794503-679F-4E34-90DA-F7AEB917C01B}">
      <text>
        <r>
          <rPr>
            <sz val="9"/>
            <color indexed="81"/>
            <rFont val="Tahoma"/>
            <family val="2"/>
            <charset val="238"/>
          </rPr>
          <t>Ceník uveřejněný 16. 3. 2023, který nahrazuje ceník uveřejněný 20. 2. 2023</t>
        </r>
      </text>
    </comment>
    <comment ref="I31" authorId="0" shapeId="0" xr:uid="{EDA94939-47E6-4705-8BA7-B319EE766223}">
      <text>
        <r>
          <rPr>
            <sz val="9"/>
            <color indexed="81"/>
            <rFont val="Tahoma"/>
            <family val="2"/>
            <charset val="238"/>
          </rPr>
          <t>spotřeba ve vysokém tarifu v poměru 17% a spotřeba v nízkém tarifu v poměru 83%</t>
        </r>
      </text>
    </comment>
    <comment ref="J31" authorId="0" shapeId="0" xr:uid="{F5BA7F79-DF7B-458F-B722-C8CD1B839353}">
      <text>
        <r>
          <rPr>
            <sz val="9"/>
            <color indexed="81"/>
            <rFont val="Tahoma"/>
            <family val="2"/>
            <charset val="238"/>
          </rPr>
          <t>spotřeba ve vysokém tarifu v poměru 17% a spotřeba v nízkém tarifu v poměru 83%</t>
        </r>
      </text>
    </comment>
    <comment ref="C32" authorId="0" shapeId="0" xr:uid="{9880DFA8-7CDA-475F-94AD-C47FF6A2B219}">
      <text>
        <r>
          <rPr>
            <sz val="9"/>
            <color indexed="81"/>
            <rFont val="Tahoma"/>
            <family val="2"/>
            <charset val="238"/>
          </rPr>
          <t>Ceník uveřejněný 16. 3. 2023, který nahrazuje ceník uveřejněný 20. 2. 2023</t>
        </r>
      </text>
    </comment>
    <comment ref="I32" authorId="0" shapeId="0" xr:uid="{8042F4B8-7FEB-4D38-B506-9015D70652E8}">
      <text>
        <r>
          <rPr>
            <sz val="9"/>
            <color indexed="81"/>
            <rFont val="Tahoma"/>
            <family val="2"/>
            <charset val="238"/>
          </rPr>
          <t>spotřeba ve vysokém tarifu v poměru 17% a spotřeba v nízkém tarifu v poměru 83%</t>
        </r>
      </text>
    </comment>
    <comment ref="J32" authorId="0" shapeId="0" xr:uid="{0D453466-483E-42E2-8954-25DC8FC110CF}">
      <text>
        <r>
          <rPr>
            <sz val="9"/>
            <color indexed="81"/>
            <rFont val="Tahoma"/>
            <family val="2"/>
            <charset val="238"/>
          </rPr>
          <t>spotřeba ve vysokém tarifu v poměru 17% a spotřeba v nízkém tarifu v poměru 83%</t>
        </r>
      </text>
    </comment>
    <comment ref="C33" authorId="0" shapeId="0" xr:uid="{C01A3F43-51D3-4B4B-A19C-FA15C299E6C7}">
      <text>
        <r>
          <rPr>
            <sz val="9"/>
            <color indexed="81"/>
            <rFont val="Tahoma"/>
            <family val="2"/>
            <charset val="238"/>
          </rPr>
          <t>Ceník uveřejněný 16. 3. 2023, který nahrazuje ceník uveřejněný 20. 2. 2023</t>
        </r>
      </text>
    </comment>
    <comment ref="I33" authorId="0" shapeId="0" xr:uid="{FB1D39CE-F149-4265-8ACC-9ED567692934}">
      <text>
        <r>
          <rPr>
            <sz val="9"/>
            <color indexed="81"/>
            <rFont val="Tahoma"/>
            <family val="2"/>
            <charset val="238"/>
          </rPr>
          <t>spotřeba ve vysokém tarifu v poměru 17% a spotřeba v nízkém tarifu v poměru 83%</t>
        </r>
      </text>
    </comment>
    <comment ref="J33" authorId="0" shapeId="0" xr:uid="{8195799B-63AE-4506-B202-212E29C164B2}">
      <text>
        <r>
          <rPr>
            <sz val="9"/>
            <color indexed="81"/>
            <rFont val="Tahoma"/>
            <family val="2"/>
            <charset val="238"/>
          </rPr>
          <t>spotřeba ve vysokém tarifu v poměru 48% (1766,67 Kč / MWh) a spotřeba v nízkém tarifu v poměru 52% (179,98 Kč / MWh)</t>
        </r>
      </text>
    </comment>
    <comment ref="C34" authorId="0" shapeId="0" xr:uid="{314CD7E4-C17D-4AB1-89C0-CE4DD9ACFBB1}">
      <text>
        <r>
          <rPr>
            <sz val="9"/>
            <color indexed="81"/>
            <rFont val="Tahoma"/>
            <family val="2"/>
            <charset val="238"/>
          </rPr>
          <t>Ceník platný od 1. 3. 2023.</t>
        </r>
      </text>
    </comment>
    <comment ref="I34" authorId="0" shapeId="0" xr:uid="{135E341A-DEC0-4E7C-B295-DB4D2A75EA5B}">
      <text>
        <r>
          <rPr>
            <sz val="9"/>
            <color indexed="81"/>
            <rFont val="Tahoma"/>
            <family val="2"/>
            <charset val="238"/>
          </rPr>
          <t>spotřeba ve vysokém tarifu v poměru 17% a spotřeba v nízkém tarifu v poměru 83%</t>
        </r>
      </text>
    </comment>
    <comment ref="J34" authorId="0" shapeId="0" xr:uid="{A51BFB45-388D-4693-9DD6-F01ACDC8D08F}">
      <text>
        <r>
          <rPr>
            <sz val="9"/>
            <color indexed="81"/>
            <rFont val="Tahoma"/>
            <family val="2"/>
            <charset val="238"/>
          </rPr>
          <t>spotřeba ve vysokém tarifu v poměru 48% (1766,67 Kč / MWh) a spotřeba v nízkém tarifu v poměru 52% (179,98 Kč / MWh)</t>
        </r>
      </text>
    </comment>
    <comment ref="H35" authorId="0" shapeId="0" xr:uid="{B169BB23-3826-4251-8C4A-949801585346}">
      <text>
        <r>
          <rPr>
            <sz val="9"/>
            <color indexed="81"/>
            <rFont val="Tahoma"/>
            <family val="2"/>
            <charset val="238"/>
          </rPr>
          <t>fixní platy mají dodavatelé různé, zde vizualizujeme maximální výši fixního platu, která je dána legislativou</t>
        </r>
      </text>
    </comment>
    <comment ref="I35" authorId="0" shapeId="0" xr:uid="{BD4B631C-62D2-416B-8F51-FF908B304D9A}">
      <text>
        <r>
          <rPr>
            <sz val="9"/>
            <color indexed="81"/>
            <rFont val="Tahoma"/>
            <family val="2"/>
            <charset val="238"/>
          </rPr>
          <t>spotřeba ve vysokém tarifu v poměru 17% a spotřeba v nízkém tarifu v poměru 83%</t>
        </r>
      </text>
    </comment>
    <comment ref="J35" authorId="0" shapeId="0" xr:uid="{FD2475A7-34A7-4B60-8556-40B5672F6AD3}">
      <text>
        <r>
          <rPr>
            <sz val="9"/>
            <color indexed="81"/>
            <rFont val="Tahoma"/>
            <family val="2"/>
            <charset val="238"/>
          </rPr>
          <t>spotřeba ve vysokém tarifu v poměru 48% (1766,67 Kč / MWh) a spotřeba v nízkém tarifu v poměru 52% (179,98 Kč / MWh)</t>
        </r>
      </text>
    </comment>
  </commentList>
</comments>
</file>

<file path=xl/sharedStrings.xml><?xml version="1.0" encoding="utf-8"?>
<sst xmlns="http://schemas.openxmlformats.org/spreadsheetml/2006/main" count="198" uniqueCount="75">
  <si>
    <t>D02d</t>
  </si>
  <si>
    <t>Fixace</t>
  </si>
  <si>
    <t>Centropol</t>
  </si>
  <si>
    <t>D25d</t>
  </si>
  <si>
    <t>D02d (bytová jednotka - elektřinou svítí, vaří, používá pro běžné spotřebiče; tato modelová domácnost má třífázový jistič 3x25 A)</t>
  </si>
  <si>
    <t>Dodavatel</t>
  </si>
  <si>
    <t>Silová elektřina (platba dodavateli)</t>
  </si>
  <si>
    <t>Produkt - elektřina</t>
  </si>
  <si>
    <t>ceny s DPH</t>
  </si>
  <si>
    <t>Distribuční sazba</t>
  </si>
  <si>
    <t>Cena ve vysokém tarifu za jednu MWh spotřeby v Kč (bez DPH)</t>
  </si>
  <si>
    <t>Cena v nízkém tarifu za jednu MWh spotřeby v Kč (bez DPH)</t>
  </si>
  <si>
    <t>Jistič interval (měsíční plat za příkon, ceny v Kč bez DPH)</t>
  </si>
  <si>
    <t>D01d</t>
  </si>
  <si>
    <t>D26d</t>
  </si>
  <si>
    <t>D27d</t>
  </si>
  <si>
    <t>D35d</t>
  </si>
  <si>
    <t>D45d</t>
  </si>
  <si>
    <t>D56d</t>
  </si>
  <si>
    <t>D61d</t>
  </si>
  <si>
    <t>D57d</t>
  </si>
  <si>
    <t>Jistič interval (měsíční plat za příkon, ceny v Kč včetně DPH)</t>
  </si>
  <si>
    <t>x</t>
  </si>
  <si>
    <t>jistič do 3x10 A a do 1x25 A včetně</t>
  </si>
  <si>
    <t>jistič nad 3x10 A do 3x16 A včetně</t>
  </si>
  <si>
    <t>jistič nad 3x16 A do 3x20 A včetně</t>
  </si>
  <si>
    <t>jistič nad 3x20 A do 3x25 A včetně</t>
  </si>
  <si>
    <t>jistič nad 3x25 A do 3x32 A včetně</t>
  </si>
  <si>
    <t>jistič nad 3x32 A do 3x40 A včetně</t>
  </si>
  <si>
    <t>jistič nad 3x40 A do 3x50 A včetně</t>
  </si>
  <si>
    <t>jistič nad 3x50 A do 3x63 A včetně</t>
  </si>
  <si>
    <t>Tyto ceny hradí zákazník, odběratel elektrické energie, za distribuci. Zjednodušeně řešeno, částka na faktuře, kterou zákazník obdrží, obsahuje 1) Ceny za silovou elektřinu (tu může zákazník ovlivnit změnou dodavatele) a 2) Ceny za distribuci, které jsou složeny z a) ceny za spotřebu v MWh v závislosti na distribuční sazbě (tabbulka 1) a b) měsíčního poplatku, který je závislý na velikosti jističe (tabulka 2)</t>
  </si>
  <si>
    <t>Ceny za distribuci bez DPH, území ČEZ Distribuce, platnost od 1.1.2023 (tyto ceny jsou dány cenovým rozhodnutím Energetického regulačního úřadu a jsou pro všechny dodavatele shodné)</t>
  </si>
  <si>
    <t>Ceny za distribuci včetně DPH, území ČEZ Distribuce, platnost od 1.1.2023 (tyto ceny jsou dány cenovým rozhodnutím Energetického regulačního úřadu a jsou pro všechny dodavatele shodné)</t>
  </si>
  <si>
    <t>2079,39</t>
  </si>
  <si>
    <t>642,03</t>
  </si>
  <si>
    <t>179,98</t>
  </si>
  <si>
    <t>1766,67</t>
  </si>
  <si>
    <t>311,07</t>
  </si>
  <si>
    <t>sys</t>
  </si>
  <si>
    <t>2586,05</t>
  </si>
  <si>
    <t>OTE</t>
  </si>
  <si>
    <t>ERU</t>
  </si>
  <si>
    <t>Roční spotřeba v MWh</t>
  </si>
  <si>
    <t>Cena za dodávku celkem za rok v Kč</t>
  </si>
  <si>
    <t>Distrubuce (cena za MWh)</t>
  </si>
  <si>
    <t>Pro rok 2023 platí odpuštění poplatků za obnovitelné zdroje a odběratelé ušetří 495 Kč / MWh bez DPH (s DPH tato platba činí 599 Kč / MWh)</t>
  </si>
  <si>
    <t>Platba operátorovi trhu (měsíční platba)</t>
  </si>
  <si>
    <t>Rezervovaný příkon (měsíční platba)</t>
  </si>
  <si>
    <t>Systémové služby (ČEPS, cena za MWh)</t>
  </si>
  <si>
    <t>daň z elektřiny (platba za MWh)</t>
  </si>
  <si>
    <t>Regulované ceny celkem</t>
  </si>
  <si>
    <t>Cena celkem včetně DPH 21%</t>
  </si>
  <si>
    <t>D25d (rodinný domek - elektřinou svítí, vaří, používá pro běžné spotřebiče a elektřinou ohřívá vodu; tato modelová domácnost má třífázový jistič 3x25 A</t>
  </si>
  <si>
    <t>D57d (rodinný domek - elektřinou svítí, vaří, používá pro běžné spotřebiče, ohřívá vodu a elektřinou vytápí). Tato modelová domácnost má třífázový jistič 3x32 A</t>
  </si>
  <si>
    <t>E.ON</t>
  </si>
  <si>
    <t>ČEZ</t>
  </si>
  <si>
    <t>Innogy</t>
  </si>
  <si>
    <t>Variant PRO na 24 měsíců</t>
  </si>
  <si>
    <t>18 měsíců</t>
  </si>
  <si>
    <t>24 měsíců</t>
  </si>
  <si>
    <t>36 měsíců</t>
  </si>
  <si>
    <t>15 měsíců</t>
  </si>
  <si>
    <t>Fixně na 1,5 roku</t>
  </si>
  <si>
    <t>Elektřina – na 3 roky, cena prvního roku</t>
  </si>
  <si>
    <t>Elektřina – na 3 roky, cena druhého roku</t>
  </si>
  <si>
    <t>Elektřina – na 3 roky, cena třetího roku</t>
  </si>
  <si>
    <t>Vládní strop stanovený pro rok 2023</t>
  </si>
  <si>
    <t>Cena silové elektřiny (VT), cena bez DPH</t>
  </si>
  <si>
    <t>Cena silové elektřiny (NT), cena bez DPH</t>
  </si>
  <si>
    <t>Měsíční fixní plat, cena bez DPH</t>
  </si>
  <si>
    <t>elektřina Start 15</t>
  </si>
  <si>
    <t>úspora za 12 měsíců s produktem Fixně na 1,5 roku</t>
  </si>
  <si>
    <t>Regulované ceny pro rok 2023 (platné pro distribuční území ČEZ Distribuce)</t>
  </si>
  <si>
    <t>Fixace ceny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</si>
</sst>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5" x14ac:knownFonts="1">
    <font>
      <sz val="10"/>
      <color rgb="FF000000"/>
      <name val="Arial"/>
      <scheme val="minor"/>
    </font>
    <font>
      <sz val="11"/>
      <color theme="0"/>
      <name val="Arial"/>
      <family val="2"/>
      <charset val="238"/>
      <scheme val="minor"/>
    </font>
    <font>
      <sz val="10"/>
      <color theme="1"/>
      <name val="Calibri"/>
      <family val="2"/>
      <charset val="238"/>
    </font>
    <font>
      <sz val="10"/>
      <color rgb="FF000000"/>
      <name val="Calibri"/>
      <family val="2"/>
      <charset val="238"/>
    </font>
    <font>
      <b/>
      <sz val="10"/>
      <color theme="1"/>
      <name val="Calibri"/>
      <family val="2"/>
      <charset val="238"/>
    </font>
    <font>
      <i/>
      <sz val="9"/>
      <color theme="1"/>
      <name val="Arial"/>
      <family val="2"/>
      <charset val="238"/>
      <scheme val="minor"/>
    </font>
    <font>
      <sz val="9"/>
      <color theme="1"/>
      <name val="Arial"/>
      <family val="2"/>
      <charset val="238"/>
      <scheme val="minor"/>
    </font>
    <font>
      <sz val="8"/>
      <color rgb="FF000000"/>
      <name val="Calibri"/>
      <family val="2"/>
      <charset val="238"/>
    </font>
    <font>
      <sz val="8"/>
      <color theme="1"/>
      <name val="Calibri"/>
      <family val="2"/>
      <charset val="238"/>
    </font>
    <font>
      <i/>
      <sz val="8"/>
      <color theme="1"/>
      <name val="Calibri"/>
      <family val="2"/>
      <charset val="238"/>
    </font>
    <font>
      <b/>
      <sz val="10"/>
      <color rgb="FF000000"/>
      <name val="Calibri"/>
      <family val="2"/>
      <charset val="238"/>
    </font>
    <font>
      <sz val="9"/>
      <color indexed="81"/>
      <name val="Tahoma"/>
      <family val="2"/>
      <charset val="238"/>
    </font>
    <font>
      <sz val="8"/>
      <name val="Arial"/>
      <scheme val="minor"/>
    </font>
    <font>
      <i/>
      <sz val="8"/>
      <color rgb="FF000000"/>
      <name val="Calibri"/>
      <family val="2"/>
      <charset val="238"/>
    </font>
    <font>
      <i/>
      <sz val="9"/>
      <color rgb="FF000000"/>
      <name val="Calibri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-0.49998474074526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4.9989318521683403E-2"/>
        <bgColor indexed="64"/>
      </patternFill>
    </fill>
  </fills>
  <borders count="10">
    <border>
      <left/>
      <right/>
      <top/>
      <bottom/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/>
      <top style="thin">
        <color theme="0" tint="-0.249977111117893"/>
      </top>
      <bottom style="thin">
        <color theme="0" tint="-0.249977111117893"/>
      </bottom>
      <diagonal/>
    </border>
    <border>
      <left/>
      <right/>
      <top style="thin">
        <color theme="0" tint="-0.249977111117893"/>
      </top>
      <bottom style="thin">
        <color theme="0" tint="-0.249977111117893"/>
      </bottom>
      <diagonal/>
    </border>
    <border>
      <left/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/>
      <diagonal/>
    </border>
    <border>
      <left style="thin">
        <color theme="0" tint="-0.249977111117893"/>
      </left>
      <right style="thin">
        <color theme="0" tint="-0.249977111117893"/>
      </right>
      <top/>
      <bottom style="thin">
        <color theme="0" tint="-0.249977111117893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 tint="-0.249977111117893"/>
      </left>
      <right/>
      <top/>
      <bottom/>
      <diagonal/>
    </border>
  </borders>
  <cellStyleXfs count="1">
    <xf numFmtId="0" fontId="0" fillId="0" borderId="0"/>
  </cellStyleXfs>
  <cellXfs count="59">
    <xf numFmtId="0" fontId="0" fillId="0" borderId="0" xfId="0" applyFont="1" applyAlignment="1"/>
    <xf numFmtId="0" fontId="3" fillId="2" borderId="0" xfId="0" applyFont="1" applyFill="1" applyAlignment="1"/>
    <xf numFmtId="0" fontId="2" fillId="2" borderId="1" xfId="0" applyFont="1" applyFill="1" applyBorder="1" applyAlignment="1">
      <alignment vertical="center"/>
    </xf>
    <xf numFmtId="0" fontId="3" fillId="2" borderId="1" xfId="0" applyFont="1" applyFill="1" applyBorder="1" applyAlignment="1">
      <alignment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vertical="center" wrapText="1"/>
    </xf>
    <xf numFmtId="0" fontId="0" fillId="2" borderId="0" xfId="0" applyFill="1"/>
    <xf numFmtId="0" fontId="5" fillId="2" borderId="0" xfId="0" applyFont="1" applyFill="1" applyAlignment="1">
      <alignment vertical="center" wrapText="1"/>
    </xf>
    <xf numFmtId="0" fontId="6" fillId="7" borderId="7" xfId="0" applyFont="1" applyFill="1" applyBorder="1" applyAlignment="1">
      <alignment horizontal="center" vertical="center" wrapText="1"/>
    </xf>
    <xf numFmtId="0" fontId="6" fillId="7" borderId="8" xfId="0" applyFont="1" applyFill="1" applyBorder="1" applyAlignment="1">
      <alignment horizontal="center" vertical="center" wrapText="1"/>
    </xf>
    <xf numFmtId="0" fontId="6" fillId="6" borderId="7" xfId="0" applyFont="1" applyFill="1" applyBorder="1" applyAlignment="1">
      <alignment horizontal="center" vertical="center"/>
    </xf>
    <xf numFmtId="0" fontId="0" fillId="2" borderId="0" xfId="0" applyFill="1" applyAlignment="1">
      <alignment vertical="center"/>
    </xf>
    <xf numFmtId="0" fontId="6" fillId="6" borderId="7" xfId="0" applyFont="1" applyFill="1" applyBorder="1" applyAlignment="1">
      <alignment horizontal="left" vertical="center"/>
    </xf>
    <xf numFmtId="3" fontId="6" fillId="6" borderId="7" xfId="0" applyNumberFormat="1" applyFont="1" applyFill="1" applyBorder="1" applyAlignment="1">
      <alignment horizontal="center" vertical="center"/>
    </xf>
    <xf numFmtId="0" fontId="6" fillId="8" borderId="7" xfId="0" applyFont="1" applyFill="1" applyBorder="1" applyAlignment="1">
      <alignment horizontal="center" vertical="center"/>
    </xf>
    <xf numFmtId="3" fontId="6" fillId="8" borderId="7" xfId="0" applyNumberFormat="1" applyFont="1" applyFill="1" applyBorder="1" applyAlignment="1">
      <alignment horizontal="center" vertical="center"/>
    </xf>
    <xf numFmtId="0" fontId="6" fillId="2" borderId="0" xfId="0" applyFont="1" applyFill="1"/>
    <xf numFmtId="4" fontId="6" fillId="6" borderId="7" xfId="0" applyNumberFormat="1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left" vertical="center"/>
    </xf>
    <xf numFmtId="0" fontId="6" fillId="2" borderId="7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3" fontId="2" fillId="2" borderId="1" xfId="0" applyNumberFormat="1" applyFont="1" applyFill="1" applyBorder="1" applyAlignment="1">
      <alignment horizontal="center" vertical="center"/>
    </xf>
    <xf numFmtId="0" fontId="7" fillId="3" borderId="1" xfId="0" applyFont="1" applyFill="1" applyBorder="1" applyAlignment="1">
      <alignment vertical="center" wrapText="1"/>
    </xf>
    <xf numFmtId="0" fontId="8" fillId="3" borderId="1" xfId="0" applyFont="1" applyFill="1" applyBorder="1" applyAlignment="1">
      <alignment vertical="center" wrapText="1"/>
    </xf>
    <xf numFmtId="0" fontId="2" fillId="2" borderId="0" xfId="0" applyFont="1" applyFill="1" applyBorder="1" applyAlignment="1">
      <alignment vertical="center" wrapText="1"/>
    </xf>
    <xf numFmtId="0" fontId="3" fillId="2" borderId="0" xfId="0" applyFont="1" applyFill="1" applyBorder="1" applyAlignment="1">
      <alignment vertical="center"/>
    </xf>
    <xf numFmtId="0" fontId="3" fillId="2" borderId="0" xfId="0" applyFont="1" applyFill="1" applyBorder="1" applyAlignment="1">
      <alignment horizontal="center" vertical="center"/>
    </xf>
    <xf numFmtId="3" fontId="2" fillId="2" borderId="0" xfId="0" applyNumberFormat="1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9" fillId="2" borderId="0" xfId="0" applyFont="1" applyFill="1" applyBorder="1" applyAlignment="1">
      <alignment vertical="center"/>
    </xf>
    <xf numFmtId="4" fontId="3" fillId="2" borderId="1" xfId="0" applyNumberFormat="1" applyFont="1" applyFill="1" applyBorder="1" applyAlignment="1">
      <alignment horizontal="center" vertical="center"/>
    </xf>
    <xf numFmtId="164" fontId="10" fillId="9" borderId="1" xfId="0" applyNumberFormat="1" applyFont="1" applyFill="1" applyBorder="1" applyAlignment="1">
      <alignment horizontal="center" vertical="center"/>
    </xf>
    <xf numFmtId="3" fontId="4" fillId="9" borderId="1" xfId="0" applyNumberFormat="1" applyFont="1" applyFill="1" applyBorder="1" applyAlignment="1">
      <alignment horizontal="center" vertical="center"/>
    </xf>
    <xf numFmtId="0" fontId="3" fillId="2" borderId="0" xfId="0" applyFont="1" applyFill="1" applyAlignment="1">
      <alignment vertical="center"/>
    </xf>
    <xf numFmtId="3" fontId="3" fillId="2" borderId="0" xfId="0" applyNumberFormat="1" applyFont="1" applyFill="1" applyAlignment="1"/>
    <xf numFmtId="164" fontId="3" fillId="2" borderId="0" xfId="0" applyNumberFormat="1" applyFont="1" applyFill="1" applyAlignment="1"/>
    <xf numFmtId="0" fontId="13" fillId="2" borderId="0" xfId="0" applyFont="1" applyFill="1" applyAlignment="1">
      <alignment vertical="center"/>
    </xf>
    <xf numFmtId="164" fontId="3" fillId="2" borderId="0" xfId="0" applyNumberFormat="1" applyFont="1" applyFill="1" applyAlignment="1">
      <alignment vertical="center"/>
    </xf>
    <xf numFmtId="3" fontId="14" fillId="2" borderId="0" xfId="0" applyNumberFormat="1" applyFont="1" applyFill="1" applyAlignment="1">
      <alignment horizontal="center" vertical="center"/>
    </xf>
    <xf numFmtId="0" fontId="13" fillId="2" borderId="9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center"/>
    </xf>
    <xf numFmtId="0" fontId="2" fillId="2" borderId="3" xfId="0" applyFont="1" applyFill="1" applyBorder="1" applyAlignment="1">
      <alignment horizontal="left" vertical="center"/>
    </xf>
    <xf numFmtId="0" fontId="2" fillId="2" borderId="4" xfId="0" applyFont="1" applyFill="1" applyBorder="1" applyAlignment="1">
      <alignment horizontal="left" vertical="center"/>
    </xf>
    <xf numFmtId="0" fontId="2" fillId="3" borderId="1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0" fontId="3" fillId="3" borderId="5" xfId="0" applyFont="1" applyFill="1" applyBorder="1" applyAlignment="1">
      <alignment horizontal="center" wrapText="1"/>
    </xf>
    <xf numFmtId="0" fontId="3" fillId="3" borderId="6" xfId="0" applyFont="1" applyFill="1" applyBorder="1" applyAlignment="1">
      <alignment horizontal="center" wrapText="1"/>
    </xf>
    <xf numFmtId="0" fontId="4" fillId="4" borderId="1" xfId="0" applyFont="1" applyFill="1" applyBorder="1" applyAlignment="1">
      <alignment horizontal="left" vertical="center"/>
    </xf>
    <xf numFmtId="0" fontId="4" fillId="4" borderId="2" xfId="0" applyFont="1" applyFill="1" applyBorder="1" applyAlignment="1">
      <alignment horizontal="left" vertical="center"/>
    </xf>
    <xf numFmtId="0" fontId="4" fillId="4" borderId="3" xfId="0" applyFont="1" applyFill="1" applyBorder="1" applyAlignment="1">
      <alignment horizontal="left" vertical="center"/>
    </xf>
    <xf numFmtId="0" fontId="4" fillId="4" borderId="4" xfId="0" applyFont="1" applyFill="1" applyBorder="1" applyAlignment="1">
      <alignment horizontal="left" vertical="center"/>
    </xf>
    <xf numFmtId="0" fontId="6" fillId="6" borderId="7" xfId="0" applyFont="1" applyFill="1" applyBorder="1" applyAlignment="1">
      <alignment horizontal="left" vertical="center" wrapText="1"/>
    </xf>
    <xf numFmtId="3" fontId="6" fillId="6" borderId="7" xfId="0" applyNumberFormat="1" applyFont="1" applyFill="1" applyBorder="1" applyAlignment="1">
      <alignment horizontal="center" vertical="center" wrapText="1"/>
    </xf>
    <xf numFmtId="3" fontId="6" fillId="6" borderId="7" xfId="0" applyNumberFormat="1" applyFont="1" applyFill="1" applyBorder="1" applyAlignment="1">
      <alignment horizontal="left" vertical="center" wrapText="1"/>
    </xf>
    <xf numFmtId="0" fontId="5" fillId="2" borderId="0" xfId="0" applyFont="1" applyFill="1" applyAlignment="1">
      <alignment horizontal="left" vertical="center" wrapText="1"/>
    </xf>
    <xf numFmtId="0" fontId="1" fillId="5" borderId="0" xfId="0" applyFont="1" applyFill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F29F9B-6B51-4936-8B43-AE1E8929D22A}">
  <dimension ref="B1:Q36"/>
  <sheetViews>
    <sheetView tabSelected="1" zoomScaleNormal="100" workbookViewId="0">
      <selection activeCell="S3" sqref="S3"/>
    </sheetView>
  </sheetViews>
  <sheetFormatPr defaultColWidth="12.6640625" defaultRowHeight="15.75" customHeight="1" x14ac:dyDescent="0.3"/>
  <cols>
    <col min="1" max="1" width="1.33203125" style="1" customWidth="1"/>
    <col min="2" max="2" width="11.109375" style="1" customWidth="1"/>
    <col min="3" max="3" width="23.6640625" style="1" customWidth="1"/>
    <col min="4" max="4" width="19.77734375" style="1" customWidth="1"/>
    <col min="5" max="5" width="11.6640625" style="1" customWidth="1"/>
    <col min="6" max="7" width="13.21875" style="1" customWidth="1"/>
    <col min="8" max="9" width="11.6640625" style="1" customWidth="1"/>
    <col min="10" max="16" width="12.6640625" style="1"/>
    <col min="17" max="17" width="14.5546875" style="1" customWidth="1"/>
    <col min="18" max="16384" width="12.6640625" style="1"/>
  </cols>
  <sheetData>
    <row r="1" spans="2:17" ht="13.2" customHeight="1" x14ac:dyDescent="0.3"/>
    <row r="2" spans="2:17" ht="24" customHeight="1" x14ac:dyDescent="0.3">
      <c r="B2" s="51" t="s">
        <v>4</v>
      </c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  <c r="O2" s="52"/>
      <c r="P2" s="53"/>
    </row>
    <row r="3" spans="2:17" ht="18" customHeight="1" x14ac:dyDescent="0.3">
      <c r="B3" s="44" t="s">
        <v>6</v>
      </c>
      <c r="C3" s="44"/>
      <c r="D3" s="44"/>
      <c r="E3" s="44"/>
      <c r="F3" s="44"/>
      <c r="G3" s="44"/>
      <c r="H3" s="44"/>
      <c r="I3" s="44"/>
      <c r="J3" s="45" t="s">
        <v>73</v>
      </c>
      <c r="K3" s="46"/>
      <c r="L3" s="46"/>
      <c r="M3" s="46"/>
      <c r="N3" s="46"/>
      <c r="O3" s="47"/>
      <c r="P3" s="48" t="s">
        <v>52</v>
      </c>
      <c r="Q3" s="40" t="s">
        <v>72</v>
      </c>
    </row>
    <row r="4" spans="2:17" ht="24" customHeight="1" x14ac:dyDescent="0.3">
      <c r="B4" s="23" t="s">
        <v>5</v>
      </c>
      <c r="C4" s="24" t="s">
        <v>7</v>
      </c>
      <c r="D4" s="24" t="s">
        <v>74</v>
      </c>
      <c r="E4" s="24" t="s">
        <v>43</v>
      </c>
      <c r="F4" s="24" t="s">
        <v>68</v>
      </c>
      <c r="G4" s="24" t="s">
        <v>69</v>
      </c>
      <c r="H4" s="24" t="s">
        <v>70</v>
      </c>
      <c r="I4" s="24" t="s">
        <v>44</v>
      </c>
      <c r="J4" s="24" t="s">
        <v>45</v>
      </c>
      <c r="K4" s="24" t="s">
        <v>48</v>
      </c>
      <c r="L4" s="23" t="s">
        <v>47</v>
      </c>
      <c r="M4" s="23" t="s">
        <v>49</v>
      </c>
      <c r="N4" s="23" t="s">
        <v>50</v>
      </c>
      <c r="O4" s="23" t="s">
        <v>51</v>
      </c>
      <c r="P4" s="49"/>
      <c r="Q4" s="40"/>
    </row>
    <row r="5" spans="2:17" ht="24" customHeight="1" x14ac:dyDescent="0.3">
      <c r="B5" s="2" t="s">
        <v>2</v>
      </c>
      <c r="C5" s="5" t="s">
        <v>63</v>
      </c>
      <c r="D5" s="5" t="s">
        <v>59</v>
      </c>
      <c r="E5" s="20">
        <v>3</v>
      </c>
      <c r="F5" s="22">
        <v>4204</v>
      </c>
      <c r="G5" s="4" t="s">
        <v>22</v>
      </c>
      <c r="H5" s="4">
        <v>95</v>
      </c>
      <c r="I5" s="33">
        <f t="shared" ref="I5:I11" si="0">(E5*F5)+(12*H5)</f>
        <v>13752</v>
      </c>
      <c r="J5" s="22">
        <v>1611</v>
      </c>
      <c r="K5" s="4">
        <v>164</v>
      </c>
      <c r="L5" s="21">
        <v>3.43</v>
      </c>
      <c r="M5" s="21">
        <v>113.53</v>
      </c>
      <c r="N5" s="21">
        <v>28.3</v>
      </c>
      <c r="O5" s="31">
        <f>(E5*(J5+M5+N5))+(12*(K5+L5))</f>
        <v>7267.65</v>
      </c>
      <c r="P5" s="32">
        <f>(I5+O5)*1.21</f>
        <v>25433.7765</v>
      </c>
      <c r="Q5" s="38"/>
    </row>
    <row r="6" spans="2:17" ht="24" customHeight="1" x14ac:dyDescent="0.3">
      <c r="B6" s="2" t="s">
        <v>55</v>
      </c>
      <c r="C6" s="5" t="s">
        <v>58</v>
      </c>
      <c r="D6" s="2" t="s">
        <v>60</v>
      </c>
      <c r="E6" s="20">
        <v>3</v>
      </c>
      <c r="F6" s="22">
        <v>4479</v>
      </c>
      <c r="G6" s="4" t="s">
        <v>22</v>
      </c>
      <c r="H6" s="4">
        <v>99</v>
      </c>
      <c r="I6" s="33">
        <f t="shared" si="0"/>
        <v>14625</v>
      </c>
      <c r="J6" s="22">
        <v>1611</v>
      </c>
      <c r="K6" s="4">
        <v>164</v>
      </c>
      <c r="L6" s="21">
        <v>3.43</v>
      </c>
      <c r="M6" s="21">
        <v>113.53</v>
      </c>
      <c r="N6" s="21">
        <v>28.3</v>
      </c>
      <c r="O6" s="31">
        <f t="shared" ref="O6:O9" si="1">(E6*(J6+M6+N6))+(12*(K6+L6))</f>
        <v>7267.65</v>
      </c>
      <c r="P6" s="32">
        <f t="shared" ref="P6:P9" si="2">(I6+O6)*1.21</f>
        <v>26490.106500000002</v>
      </c>
      <c r="Q6" s="39">
        <f>P6-P5</f>
        <v>1056.3300000000017</v>
      </c>
    </row>
    <row r="7" spans="2:17" ht="24" customHeight="1" x14ac:dyDescent="0.3">
      <c r="B7" s="2" t="s">
        <v>56</v>
      </c>
      <c r="C7" s="5" t="s">
        <v>64</v>
      </c>
      <c r="D7" s="2" t="s">
        <v>61</v>
      </c>
      <c r="E7" s="20">
        <v>3</v>
      </c>
      <c r="F7" s="22">
        <v>4850</v>
      </c>
      <c r="G7" s="4" t="s">
        <v>22</v>
      </c>
      <c r="H7" s="4">
        <v>117</v>
      </c>
      <c r="I7" s="33">
        <f t="shared" si="0"/>
        <v>15954</v>
      </c>
      <c r="J7" s="22">
        <v>1611</v>
      </c>
      <c r="K7" s="4">
        <v>164</v>
      </c>
      <c r="L7" s="21">
        <v>3.43</v>
      </c>
      <c r="M7" s="21">
        <v>113.53</v>
      </c>
      <c r="N7" s="21">
        <v>28.3</v>
      </c>
      <c r="O7" s="31">
        <f t="shared" ref="O7" si="3">(E7*(J7+M7+N7))+(12*(K7+L7))</f>
        <v>7267.65</v>
      </c>
      <c r="P7" s="32">
        <f t="shared" ref="P7" si="4">(I7+O7)*1.21</f>
        <v>28098.196500000002</v>
      </c>
      <c r="Q7" s="39">
        <f>P7-P5</f>
        <v>2664.4200000000019</v>
      </c>
    </row>
    <row r="8" spans="2:17" ht="24" customHeight="1" x14ac:dyDescent="0.3">
      <c r="B8" s="2" t="s">
        <v>56</v>
      </c>
      <c r="C8" s="5" t="s">
        <v>65</v>
      </c>
      <c r="D8" s="2" t="s">
        <v>61</v>
      </c>
      <c r="E8" s="20">
        <v>3</v>
      </c>
      <c r="F8" s="22">
        <v>4690</v>
      </c>
      <c r="G8" s="4" t="s">
        <v>22</v>
      </c>
      <c r="H8" s="4">
        <v>117</v>
      </c>
      <c r="I8" s="33">
        <f t="shared" si="0"/>
        <v>15474</v>
      </c>
      <c r="J8" s="22">
        <v>1611</v>
      </c>
      <c r="K8" s="4">
        <v>164</v>
      </c>
      <c r="L8" s="21">
        <v>3.43</v>
      </c>
      <c r="M8" s="21">
        <v>113.53</v>
      </c>
      <c r="N8" s="21">
        <v>28.3</v>
      </c>
      <c r="O8" s="31">
        <f t="shared" ref="O8" si="5">(E8*(J8+M8+N8))+(12*(K8+L8))</f>
        <v>7267.65</v>
      </c>
      <c r="P8" s="32">
        <f t="shared" ref="P8" si="6">(I8+O8)*1.21</f>
        <v>27517.396500000003</v>
      </c>
      <c r="Q8" s="39">
        <f>P8-P5</f>
        <v>2083.6200000000026</v>
      </c>
    </row>
    <row r="9" spans="2:17" ht="24" customHeight="1" x14ac:dyDescent="0.3">
      <c r="B9" s="2" t="s">
        <v>56</v>
      </c>
      <c r="C9" s="5" t="s">
        <v>66</v>
      </c>
      <c r="D9" s="2" t="s">
        <v>61</v>
      </c>
      <c r="E9" s="20">
        <v>3</v>
      </c>
      <c r="F9" s="22">
        <v>4332</v>
      </c>
      <c r="G9" s="4" t="s">
        <v>22</v>
      </c>
      <c r="H9" s="4">
        <v>117</v>
      </c>
      <c r="I9" s="33">
        <f t="shared" si="0"/>
        <v>14400</v>
      </c>
      <c r="J9" s="22">
        <v>1611</v>
      </c>
      <c r="K9" s="4">
        <v>164</v>
      </c>
      <c r="L9" s="21">
        <v>3.43</v>
      </c>
      <c r="M9" s="21">
        <v>113.53</v>
      </c>
      <c r="N9" s="21">
        <v>28.3</v>
      </c>
      <c r="O9" s="31">
        <f t="shared" si="1"/>
        <v>7267.65</v>
      </c>
      <c r="P9" s="32">
        <f t="shared" si="2"/>
        <v>26217.856500000002</v>
      </c>
      <c r="Q9" s="39">
        <f>P9-P5</f>
        <v>784.08000000000175</v>
      </c>
    </row>
    <row r="10" spans="2:17" ht="24" customHeight="1" x14ac:dyDescent="0.3">
      <c r="B10" s="2" t="s">
        <v>57</v>
      </c>
      <c r="C10" s="5" t="s">
        <v>71</v>
      </c>
      <c r="D10" s="3" t="s">
        <v>62</v>
      </c>
      <c r="E10" s="20">
        <v>3</v>
      </c>
      <c r="F10" s="22">
        <v>4750</v>
      </c>
      <c r="G10" s="4" t="s">
        <v>22</v>
      </c>
      <c r="H10" s="4">
        <v>127</v>
      </c>
      <c r="I10" s="33">
        <f t="shared" si="0"/>
        <v>15774</v>
      </c>
      <c r="J10" s="22">
        <v>1611</v>
      </c>
      <c r="K10" s="4">
        <v>164</v>
      </c>
      <c r="L10" s="21">
        <v>3.43</v>
      </c>
      <c r="M10" s="21">
        <v>113.53</v>
      </c>
      <c r="N10" s="21">
        <v>28.3</v>
      </c>
      <c r="O10" s="31">
        <f t="shared" ref="O10" si="7">(E10*(J10+M10+N10))+(12*(K10+L10))</f>
        <v>7267.65</v>
      </c>
      <c r="P10" s="32">
        <f t="shared" ref="P10" si="8">(I10+O10)*1.21</f>
        <v>27880.396500000003</v>
      </c>
      <c r="Q10" s="39">
        <f>P10-P5</f>
        <v>2446.6200000000026</v>
      </c>
    </row>
    <row r="11" spans="2:17" ht="24" customHeight="1" x14ac:dyDescent="0.3">
      <c r="B11" s="41" t="s">
        <v>67</v>
      </c>
      <c r="C11" s="42"/>
      <c r="D11" s="43"/>
      <c r="E11" s="20">
        <v>3</v>
      </c>
      <c r="F11" s="22">
        <v>5000</v>
      </c>
      <c r="G11" s="4" t="s">
        <v>22</v>
      </c>
      <c r="H11" s="4">
        <v>130</v>
      </c>
      <c r="I11" s="33">
        <f t="shared" si="0"/>
        <v>16560</v>
      </c>
      <c r="J11" s="22">
        <v>1611</v>
      </c>
      <c r="K11" s="4">
        <v>164</v>
      </c>
      <c r="L11" s="21">
        <v>3.43</v>
      </c>
      <c r="M11" s="21">
        <v>113.53</v>
      </c>
      <c r="N11" s="21">
        <v>28.3</v>
      </c>
      <c r="O11" s="31">
        <f t="shared" ref="O11" si="9">(E11*(J11+M11+N11))+(12*(K11+L11))</f>
        <v>7267.65</v>
      </c>
      <c r="P11" s="32">
        <f>(I11+O11)*1.21</f>
        <v>28831.4565</v>
      </c>
      <c r="Q11" s="39">
        <f>P11-P5</f>
        <v>3397.6800000000003</v>
      </c>
    </row>
    <row r="12" spans="2:17" ht="24" customHeight="1" x14ac:dyDescent="0.3">
      <c r="B12" s="30" t="s">
        <v>46</v>
      </c>
      <c r="C12" s="25"/>
      <c r="D12" s="26"/>
      <c r="E12" s="27"/>
      <c r="F12" s="28"/>
      <c r="G12" s="29"/>
      <c r="H12" s="29"/>
      <c r="I12" s="28"/>
      <c r="J12" s="29"/>
      <c r="K12" s="29"/>
      <c r="L12" s="26"/>
      <c r="M12" s="26"/>
      <c r="N12" s="26"/>
      <c r="O12" s="26"/>
    </row>
    <row r="13" spans="2:17" ht="24" customHeight="1" x14ac:dyDescent="0.3">
      <c r="F13" s="35"/>
    </row>
    <row r="14" spans="2:17" s="34" customFormat="1" ht="24" customHeight="1" x14ac:dyDescent="0.25">
      <c r="B14" s="50" t="s">
        <v>53</v>
      </c>
      <c r="C14" s="50"/>
      <c r="D14" s="50"/>
      <c r="E14" s="50"/>
      <c r="F14" s="50"/>
      <c r="G14" s="50"/>
      <c r="H14" s="50"/>
      <c r="I14" s="50"/>
      <c r="J14" s="50"/>
      <c r="K14" s="50"/>
      <c r="L14" s="50"/>
      <c r="M14" s="50"/>
      <c r="N14" s="50"/>
      <c r="O14" s="50"/>
      <c r="P14" s="50"/>
    </row>
    <row r="15" spans="2:17" ht="18" customHeight="1" x14ac:dyDescent="0.3">
      <c r="B15" s="44" t="s">
        <v>6</v>
      </c>
      <c r="C15" s="44"/>
      <c r="D15" s="44"/>
      <c r="E15" s="44"/>
      <c r="F15" s="44"/>
      <c r="G15" s="44"/>
      <c r="H15" s="44"/>
      <c r="I15" s="44"/>
      <c r="J15" s="45" t="s">
        <v>73</v>
      </c>
      <c r="K15" s="46"/>
      <c r="L15" s="46"/>
      <c r="M15" s="46"/>
      <c r="N15" s="46"/>
      <c r="O15" s="47"/>
      <c r="P15" s="48" t="s">
        <v>52</v>
      </c>
      <c r="Q15" s="40" t="s">
        <v>72</v>
      </c>
    </row>
    <row r="16" spans="2:17" ht="24" customHeight="1" x14ac:dyDescent="0.3">
      <c r="B16" s="23" t="s">
        <v>5</v>
      </c>
      <c r="C16" s="24" t="s">
        <v>7</v>
      </c>
      <c r="D16" s="24" t="s">
        <v>1</v>
      </c>
      <c r="E16" s="24" t="s">
        <v>43</v>
      </c>
      <c r="F16" s="24" t="s">
        <v>68</v>
      </c>
      <c r="G16" s="24" t="s">
        <v>69</v>
      </c>
      <c r="H16" s="24" t="s">
        <v>70</v>
      </c>
      <c r="I16" s="24" t="s">
        <v>44</v>
      </c>
      <c r="J16" s="24" t="s">
        <v>45</v>
      </c>
      <c r="K16" s="24" t="s">
        <v>48</v>
      </c>
      <c r="L16" s="23" t="s">
        <v>47</v>
      </c>
      <c r="M16" s="23" t="s">
        <v>49</v>
      </c>
      <c r="N16" s="23" t="s">
        <v>50</v>
      </c>
      <c r="O16" s="23" t="s">
        <v>51</v>
      </c>
      <c r="P16" s="49"/>
      <c r="Q16" s="40"/>
    </row>
    <row r="17" spans="2:17" ht="24" customHeight="1" x14ac:dyDescent="0.3">
      <c r="B17" s="2" t="s">
        <v>2</v>
      </c>
      <c r="C17" s="5" t="s">
        <v>63</v>
      </c>
      <c r="D17" s="5" t="s">
        <v>59</v>
      </c>
      <c r="E17" s="20">
        <v>5</v>
      </c>
      <c r="F17" s="22">
        <v>4458</v>
      </c>
      <c r="G17" s="22">
        <v>3967</v>
      </c>
      <c r="H17" s="4">
        <v>95</v>
      </c>
      <c r="I17" s="33">
        <f>(E17*((F17*48%)+(G17*52%)))+(12*H17)</f>
        <v>22153.4</v>
      </c>
      <c r="J17" s="22">
        <v>941.59119999999996</v>
      </c>
      <c r="K17" s="4">
        <v>162</v>
      </c>
      <c r="L17" s="21">
        <v>3.43</v>
      </c>
      <c r="M17" s="21">
        <v>113.53</v>
      </c>
      <c r="N17" s="21">
        <v>28.3</v>
      </c>
      <c r="O17" s="31">
        <f>(E17*(J17+M17+N17))+(12*(K17+L17))</f>
        <v>7402.2659999999996</v>
      </c>
      <c r="P17" s="32">
        <f>(I17+O17)*1.21</f>
        <v>35762.355860000003</v>
      </c>
      <c r="Q17" s="38"/>
    </row>
    <row r="18" spans="2:17" ht="24" customHeight="1" x14ac:dyDescent="0.3">
      <c r="B18" s="2" t="s">
        <v>55</v>
      </c>
      <c r="C18" s="5" t="s">
        <v>58</v>
      </c>
      <c r="D18" s="2" t="s">
        <v>60</v>
      </c>
      <c r="E18" s="20">
        <v>5</v>
      </c>
      <c r="F18" s="22">
        <v>4683</v>
      </c>
      <c r="G18" s="22">
        <v>4214</v>
      </c>
      <c r="H18" s="4">
        <v>99</v>
      </c>
      <c r="I18" s="33">
        <f t="shared" ref="I18:I20" si="10">(E18*((F18*48%)+(G18*52%)))+(12*H18)</f>
        <v>23383.599999999999</v>
      </c>
      <c r="J18" s="22">
        <v>941.59119999999996</v>
      </c>
      <c r="K18" s="4">
        <v>162</v>
      </c>
      <c r="L18" s="21">
        <v>3.43</v>
      </c>
      <c r="M18" s="21">
        <v>113.53</v>
      </c>
      <c r="N18" s="21">
        <v>28.3</v>
      </c>
      <c r="O18" s="31">
        <f t="shared" ref="O18:O20" si="11">(E18*(J18+M18+N18))+(12*(K18+L18))</f>
        <v>7402.2659999999996</v>
      </c>
      <c r="P18" s="32">
        <f t="shared" ref="P18:P20" si="12">(I18+O18)*1.21</f>
        <v>37250.897859999997</v>
      </c>
      <c r="Q18" s="39">
        <f>P18-P17</f>
        <v>1488.541999999994</v>
      </c>
    </row>
    <row r="19" spans="2:17" ht="24" customHeight="1" x14ac:dyDescent="0.3">
      <c r="B19" s="2" t="s">
        <v>56</v>
      </c>
      <c r="C19" s="5" t="s">
        <v>64</v>
      </c>
      <c r="D19" s="2" t="s">
        <v>61</v>
      </c>
      <c r="E19" s="20">
        <v>5</v>
      </c>
      <c r="F19" s="22">
        <v>4850</v>
      </c>
      <c r="G19" s="22">
        <v>4850</v>
      </c>
      <c r="H19" s="4">
        <v>117</v>
      </c>
      <c r="I19" s="33">
        <f t="shared" si="10"/>
        <v>25654</v>
      </c>
      <c r="J19" s="22">
        <v>941.59119999999996</v>
      </c>
      <c r="K19" s="4">
        <v>162</v>
      </c>
      <c r="L19" s="21">
        <v>3.43</v>
      </c>
      <c r="M19" s="21">
        <v>113.53</v>
      </c>
      <c r="N19" s="21">
        <v>28.3</v>
      </c>
      <c r="O19" s="31">
        <f t="shared" si="11"/>
        <v>7402.2659999999996</v>
      </c>
      <c r="P19" s="32">
        <f t="shared" si="12"/>
        <v>39998.081860000006</v>
      </c>
      <c r="Q19" s="39">
        <f>P19-P17</f>
        <v>4235.7260000000024</v>
      </c>
    </row>
    <row r="20" spans="2:17" ht="24" customHeight="1" x14ac:dyDescent="0.3">
      <c r="B20" s="2" t="s">
        <v>56</v>
      </c>
      <c r="C20" s="5" t="s">
        <v>65</v>
      </c>
      <c r="D20" s="2" t="s">
        <v>61</v>
      </c>
      <c r="E20" s="20">
        <v>5</v>
      </c>
      <c r="F20" s="22">
        <v>4690</v>
      </c>
      <c r="G20" s="22">
        <v>4690</v>
      </c>
      <c r="H20" s="4">
        <v>117</v>
      </c>
      <c r="I20" s="33">
        <f t="shared" si="10"/>
        <v>24854</v>
      </c>
      <c r="J20" s="22">
        <v>941.59119999999996</v>
      </c>
      <c r="K20" s="4">
        <v>162</v>
      </c>
      <c r="L20" s="21">
        <v>3.43</v>
      </c>
      <c r="M20" s="21">
        <v>113.53</v>
      </c>
      <c r="N20" s="21">
        <v>28.3</v>
      </c>
      <c r="O20" s="31">
        <f t="shared" si="11"/>
        <v>7402.2659999999996</v>
      </c>
      <c r="P20" s="32">
        <f t="shared" si="12"/>
        <v>39030.081859999998</v>
      </c>
      <c r="Q20" s="39">
        <f>P20-P17</f>
        <v>3267.7259999999951</v>
      </c>
    </row>
    <row r="21" spans="2:17" ht="24" customHeight="1" x14ac:dyDescent="0.3">
      <c r="B21" s="2" t="s">
        <v>56</v>
      </c>
      <c r="C21" s="5" t="s">
        <v>66</v>
      </c>
      <c r="D21" s="2" t="s">
        <v>61</v>
      </c>
      <c r="E21" s="4">
        <v>5</v>
      </c>
      <c r="F21" s="22">
        <v>4332</v>
      </c>
      <c r="G21" s="22">
        <v>4332</v>
      </c>
      <c r="H21" s="4">
        <v>117</v>
      </c>
      <c r="I21" s="33">
        <f>(E21*((F21*48%)+(G21*52%)))+(12*H21)</f>
        <v>23064</v>
      </c>
      <c r="J21" s="22">
        <v>941.59119999999996</v>
      </c>
      <c r="K21" s="4">
        <v>162</v>
      </c>
      <c r="L21" s="21">
        <v>3.43</v>
      </c>
      <c r="M21" s="21">
        <v>113.53</v>
      </c>
      <c r="N21" s="21">
        <v>28.3</v>
      </c>
      <c r="O21" s="31">
        <f t="shared" ref="O21:O23" si="13">(E21*(J21+M21+N21))+(12*(K21+L21))</f>
        <v>7402.2659999999996</v>
      </c>
      <c r="P21" s="32">
        <f t="shared" ref="P21:P22" si="14">(I21+O21)*1.21</f>
        <v>36864.181859999997</v>
      </c>
      <c r="Q21" s="39">
        <f>P21-P17</f>
        <v>1101.8259999999937</v>
      </c>
    </row>
    <row r="22" spans="2:17" ht="24" customHeight="1" x14ac:dyDescent="0.3">
      <c r="B22" s="2" t="s">
        <v>57</v>
      </c>
      <c r="C22" s="5" t="s">
        <v>71</v>
      </c>
      <c r="D22" s="3" t="s">
        <v>62</v>
      </c>
      <c r="E22" s="21">
        <v>5</v>
      </c>
      <c r="F22" s="22">
        <v>4950</v>
      </c>
      <c r="G22" s="22">
        <v>4950</v>
      </c>
      <c r="H22" s="4">
        <v>127</v>
      </c>
      <c r="I22" s="33">
        <f t="shared" ref="I22" si="15">(E22*((F22*48%)+(G22*52%)))+(12*H22)</f>
        <v>26274</v>
      </c>
      <c r="J22" s="22">
        <v>941.59119999999996</v>
      </c>
      <c r="K22" s="4">
        <v>162</v>
      </c>
      <c r="L22" s="21">
        <v>3.43</v>
      </c>
      <c r="M22" s="21">
        <v>113.53</v>
      </c>
      <c r="N22" s="21">
        <v>28.3</v>
      </c>
      <c r="O22" s="31">
        <f t="shared" si="13"/>
        <v>7402.2659999999996</v>
      </c>
      <c r="P22" s="32">
        <f t="shared" si="14"/>
        <v>40748.281860000003</v>
      </c>
      <c r="Q22" s="39">
        <f>P22-P17</f>
        <v>4985.9259999999995</v>
      </c>
    </row>
    <row r="23" spans="2:17" ht="24" customHeight="1" x14ac:dyDescent="0.3">
      <c r="B23" s="41" t="s">
        <v>67</v>
      </c>
      <c r="C23" s="42"/>
      <c r="D23" s="43"/>
      <c r="E23" s="21">
        <v>5</v>
      </c>
      <c r="F23" s="22">
        <v>5000</v>
      </c>
      <c r="G23" s="4">
        <v>5000</v>
      </c>
      <c r="H23" s="4">
        <v>130</v>
      </c>
      <c r="I23" s="33">
        <f>(E23*((F23*48%)+(G23*52%)))+(12*H23)</f>
        <v>26560</v>
      </c>
      <c r="J23" s="22">
        <v>941.59119999999996</v>
      </c>
      <c r="K23" s="4">
        <v>162</v>
      </c>
      <c r="L23" s="21">
        <v>3.43</v>
      </c>
      <c r="M23" s="21">
        <v>113.53</v>
      </c>
      <c r="N23" s="21">
        <v>28.3</v>
      </c>
      <c r="O23" s="31">
        <f t="shared" si="13"/>
        <v>7402.2659999999996</v>
      </c>
      <c r="P23" s="32">
        <f>(I23+O23)*1.21</f>
        <v>41094.34186</v>
      </c>
      <c r="Q23" s="39">
        <f>P23-P17</f>
        <v>5331.9859999999971</v>
      </c>
    </row>
    <row r="24" spans="2:17" ht="24" customHeight="1" x14ac:dyDescent="0.3">
      <c r="B24" s="30" t="s">
        <v>46</v>
      </c>
      <c r="C24" s="25"/>
      <c r="D24" s="26"/>
      <c r="E24" s="27"/>
      <c r="F24" s="28"/>
      <c r="G24" s="29"/>
      <c r="H24" s="29"/>
      <c r="I24" s="28"/>
      <c r="J24" s="29"/>
      <c r="K24" s="29"/>
      <c r="L24" s="26"/>
      <c r="M24" s="26"/>
      <c r="N24" s="26"/>
      <c r="O24" s="26"/>
      <c r="P24" s="36"/>
    </row>
    <row r="25" spans="2:17" ht="24" customHeight="1" x14ac:dyDescent="0.3">
      <c r="I25" s="35"/>
    </row>
    <row r="26" spans="2:17" s="34" customFormat="1" ht="24" customHeight="1" x14ac:dyDescent="0.25">
      <c r="B26" s="50" t="s">
        <v>54</v>
      </c>
      <c r="C26" s="50"/>
      <c r="D26" s="50"/>
      <c r="E26" s="50"/>
      <c r="F26" s="50"/>
      <c r="G26" s="50"/>
      <c r="H26" s="50"/>
      <c r="I26" s="50"/>
      <c r="J26" s="50"/>
      <c r="K26" s="50"/>
      <c r="L26" s="50"/>
      <c r="M26" s="50"/>
      <c r="N26" s="50"/>
      <c r="O26" s="50"/>
      <c r="P26" s="50"/>
    </row>
    <row r="27" spans="2:17" ht="18" customHeight="1" x14ac:dyDescent="0.3">
      <c r="B27" s="44" t="s">
        <v>6</v>
      </c>
      <c r="C27" s="44"/>
      <c r="D27" s="44"/>
      <c r="E27" s="44"/>
      <c r="F27" s="44"/>
      <c r="G27" s="44"/>
      <c r="H27" s="44"/>
      <c r="I27" s="44"/>
      <c r="J27" s="45" t="s">
        <v>73</v>
      </c>
      <c r="K27" s="46"/>
      <c r="L27" s="46"/>
      <c r="M27" s="46"/>
      <c r="N27" s="46"/>
      <c r="O27" s="47"/>
      <c r="P27" s="48" t="s">
        <v>52</v>
      </c>
      <c r="Q27" s="40" t="s">
        <v>72</v>
      </c>
    </row>
    <row r="28" spans="2:17" ht="24" customHeight="1" x14ac:dyDescent="0.3">
      <c r="B28" s="23" t="s">
        <v>5</v>
      </c>
      <c r="C28" s="24" t="s">
        <v>7</v>
      </c>
      <c r="D28" s="24" t="s">
        <v>1</v>
      </c>
      <c r="E28" s="24" t="s">
        <v>43</v>
      </c>
      <c r="F28" s="24" t="s">
        <v>68</v>
      </c>
      <c r="G28" s="24" t="s">
        <v>69</v>
      </c>
      <c r="H28" s="24" t="s">
        <v>70</v>
      </c>
      <c r="I28" s="24" t="s">
        <v>44</v>
      </c>
      <c r="J28" s="24" t="s">
        <v>45</v>
      </c>
      <c r="K28" s="24" t="s">
        <v>48</v>
      </c>
      <c r="L28" s="23" t="s">
        <v>47</v>
      </c>
      <c r="M28" s="23" t="s">
        <v>49</v>
      </c>
      <c r="N28" s="23" t="s">
        <v>50</v>
      </c>
      <c r="O28" s="23" t="s">
        <v>51</v>
      </c>
      <c r="P28" s="49"/>
      <c r="Q28" s="40"/>
    </row>
    <row r="29" spans="2:17" ht="24" customHeight="1" x14ac:dyDescent="0.3">
      <c r="B29" s="2" t="s">
        <v>2</v>
      </c>
      <c r="C29" s="5" t="s">
        <v>63</v>
      </c>
      <c r="D29" s="5" t="s">
        <v>59</v>
      </c>
      <c r="E29" s="20">
        <v>9</v>
      </c>
      <c r="F29" s="22">
        <v>4289</v>
      </c>
      <c r="G29" s="22">
        <v>4187</v>
      </c>
      <c r="H29" s="4">
        <v>95</v>
      </c>
      <c r="I29" s="33">
        <f>(E29*((F29*17%)+(G29*83%)))+(12*H29)</f>
        <v>38979.06</v>
      </c>
      <c r="J29" s="22">
        <v>202.2653</v>
      </c>
      <c r="K29" s="4">
        <v>436</v>
      </c>
      <c r="L29" s="21">
        <v>3.43</v>
      </c>
      <c r="M29" s="21">
        <v>113.53</v>
      </c>
      <c r="N29" s="21">
        <v>28.3</v>
      </c>
      <c r="O29" s="31">
        <f>(E29*(J29+M29+N29))+(12*(K29+L29))</f>
        <v>8370.0177000000003</v>
      </c>
      <c r="P29" s="32">
        <f>(I29+O29)*1.21</f>
        <v>57292.384016999989</v>
      </c>
      <c r="Q29" s="38"/>
    </row>
    <row r="30" spans="2:17" ht="24" customHeight="1" x14ac:dyDescent="0.3">
      <c r="B30" s="2" t="s">
        <v>55</v>
      </c>
      <c r="C30" s="5" t="s">
        <v>58</v>
      </c>
      <c r="D30" s="2" t="s">
        <v>60</v>
      </c>
      <c r="E30" s="20">
        <v>9</v>
      </c>
      <c r="F30" s="22">
        <v>4706</v>
      </c>
      <c r="G30" s="22">
        <v>4458</v>
      </c>
      <c r="H30" s="4">
        <v>99</v>
      </c>
      <c r="I30" s="33">
        <f t="shared" ref="I30:I32" si="16">(E30*((F30*17%)+(G30*83%)))+(12*H30)</f>
        <v>41689.440000000002</v>
      </c>
      <c r="J30" s="22">
        <v>202.2653</v>
      </c>
      <c r="K30" s="4">
        <v>436</v>
      </c>
      <c r="L30" s="21">
        <v>3.43</v>
      </c>
      <c r="M30" s="21">
        <v>113.53</v>
      </c>
      <c r="N30" s="21">
        <v>28.3</v>
      </c>
      <c r="O30" s="31">
        <f t="shared" ref="O30:O32" si="17">(E30*(J30+M30+N30))+(12*(K30+L30))</f>
        <v>8370.0177000000003</v>
      </c>
      <c r="P30" s="32">
        <f t="shared" ref="P30:P32" si="18">(I30+O30)*1.21</f>
        <v>60571.943816999999</v>
      </c>
      <c r="Q30" s="39">
        <f>P30-P29</f>
        <v>3279.55980000001</v>
      </c>
    </row>
    <row r="31" spans="2:17" ht="24" customHeight="1" x14ac:dyDescent="0.3">
      <c r="B31" s="2" t="s">
        <v>56</v>
      </c>
      <c r="C31" s="5" t="s">
        <v>64</v>
      </c>
      <c r="D31" s="2" t="s">
        <v>61</v>
      </c>
      <c r="E31" s="20">
        <v>9</v>
      </c>
      <c r="F31" s="22">
        <v>4850</v>
      </c>
      <c r="G31" s="22">
        <v>4850</v>
      </c>
      <c r="H31" s="4">
        <v>117</v>
      </c>
      <c r="I31" s="33">
        <f t="shared" si="16"/>
        <v>45054</v>
      </c>
      <c r="J31" s="22">
        <v>202.2653</v>
      </c>
      <c r="K31" s="4">
        <v>436</v>
      </c>
      <c r="L31" s="21">
        <v>3.43</v>
      </c>
      <c r="M31" s="21">
        <v>113.53</v>
      </c>
      <c r="N31" s="21">
        <v>28.3</v>
      </c>
      <c r="O31" s="31">
        <f t="shared" si="17"/>
        <v>8370.0177000000003</v>
      </c>
      <c r="P31" s="32">
        <f t="shared" si="18"/>
        <v>64643.061416999997</v>
      </c>
      <c r="Q31" s="39">
        <f>P31-P29</f>
        <v>7350.6774000000078</v>
      </c>
    </row>
    <row r="32" spans="2:17" ht="24" customHeight="1" x14ac:dyDescent="0.3">
      <c r="B32" s="2" t="s">
        <v>56</v>
      </c>
      <c r="C32" s="5" t="s">
        <v>65</v>
      </c>
      <c r="D32" s="2" t="s">
        <v>61</v>
      </c>
      <c r="E32" s="20">
        <v>9</v>
      </c>
      <c r="F32" s="22">
        <v>4690</v>
      </c>
      <c r="G32" s="22">
        <v>4690</v>
      </c>
      <c r="H32" s="4">
        <v>117</v>
      </c>
      <c r="I32" s="33">
        <f t="shared" si="16"/>
        <v>43614</v>
      </c>
      <c r="J32" s="22">
        <v>202.2653</v>
      </c>
      <c r="K32" s="4">
        <v>436</v>
      </c>
      <c r="L32" s="21">
        <v>3.43</v>
      </c>
      <c r="M32" s="21">
        <v>113.53</v>
      </c>
      <c r="N32" s="21">
        <v>28.3</v>
      </c>
      <c r="O32" s="31">
        <f t="shared" si="17"/>
        <v>8370.0177000000003</v>
      </c>
      <c r="P32" s="32">
        <f t="shared" si="18"/>
        <v>62900.661416999996</v>
      </c>
      <c r="Q32" s="39">
        <f>P32-P29</f>
        <v>5608.2774000000063</v>
      </c>
    </row>
    <row r="33" spans="2:17" ht="24" customHeight="1" x14ac:dyDescent="0.3">
      <c r="B33" s="2" t="s">
        <v>56</v>
      </c>
      <c r="C33" s="5" t="s">
        <v>66</v>
      </c>
      <c r="D33" s="2" t="s">
        <v>61</v>
      </c>
      <c r="E33" s="20">
        <v>9</v>
      </c>
      <c r="F33" s="22">
        <v>4332</v>
      </c>
      <c r="G33" s="22">
        <v>4332</v>
      </c>
      <c r="H33" s="4">
        <v>117</v>
      </c>
      <c r="I33" s="33">
        <f t="shared" ref="I33:I35" si="19">(E33*((F33*17%)+(G33*83%)))+(12*H33)</f>
        <v>40392</v>
      </c>
      <c r="J33" s="22">
        <v>202.2653</v>
      </c>
      <c r="K33" s="4">
        <v>436</v>
      </c>
      <c r="L33" s="21">
        <v>3.43</v>
      </c>
      <c r="M33" s="21">
        <v>113.53</v>
      </c>
      <c r="N33" s="21">
        <v>28.3</v>
      </c>
      <c r="O33" s="31">
        <f t="shared" ref="O33:O35" si="20">(E33*(J33+M33+N33))+(12*(K33+L33))</f>
        <v>8370.0177000000003</v>
      </c>
      <c r="P33" s="32">
        <f t="shared" ref="P33:P34" si="21">(I33+O33)*1.21</f>
        <v>59002.041416999993</v>
      </c>
      <c r="Q33" s="39">
        <f>P33-P29</f>
        <v>1709.6574000000037</v>
      </c>
    </row>
    <row r="34" spans="2:17" ht="24" customHeight="1" x14ac:dyDescent="0.3">
      <c r="B34" s="2" t="s">
        <v>57</v>
      </c>
      <c r="C34" s="5" t="s">
        <v>71</v>
      </c>
      <c r="D34" s="3" t="s">
        <v>62</v>
      </c>
      <c r="E34" s="20">
        <v>9</v>
      </c>
      <c r="F34" s="22">
        <v>4950</v>
      </c>
      <c r="G34" s="22">
        <v>4950</v>
      </c>
      <c r="H34" s="4">
        <v>127</v>
      </c>
      <c r="I34" s="33">
        <f t="shared" si="19"/>
        <v>46074</v>
      </c>
      <c r="J34" s="22">
        <v>202.2653</v>
      </c>
      <c r="K34" s="4">
        <v>436</v>
      </c>
      <c r="L34" s="21">
        <v>3.43</v>
      </c>
      <c r="M34" s="21">
        <v>113.53</v>
      </c>
      <c r="N34" s="21">
        <v>28.3</v>
      </c>
      <c r="O34" s="31">
        <f t="shared" si="20"/>
        <v>8370.0177000000003</v>
      </c>
      <c r="P34" s="32">
        <f t="shared" si="21"/>
        <v>65877.261416999987</v>
      </c>
      <c r="Q34" s="39">
        <f>P34-P29</f>
        <v>8584.8773999999976</v>
      </c>
    </row>
    <row r="35" spans="2:17" ht="24" customHeight="1" x14ac:dyDescent="0.3">
      <c r="B35" s="41" t="s">
        <v>67</v>
      </c>
      <c r="C35" s="42"/>
      <c r="D35" s="43"/>
      <c r="E35" s="20">
        <v>9</v>
      </c>
      <c r="F35" s="22">
        <v>5000</v>
      </c>
      <c r="G35" s="4">
        <v>5000</v>
      </c>
      <c r="H35" s="4">
        <v>130</v>
      </c>
      <c r="I35" s="33">
        <f t="shared" si="19"/>
        <v>46560</v>
      </c>
      <c r="J35" s="22">
        <v>202.2653</v>
      </c>
      <c r="K35" s="4">
        <v>436</v>
      </c>
      <c r="L35" s="21">
        <v>3.43</v>
      </c>
      <c r="M35" s="21">
        <v>113.53</v>
      </c>
      <c r="N35" s="21">
        <v>28.3</v>
      </c>
      <c r="O35" s="31">
        <f t="shared" si="20"/>
        <v>8370.0177000000003</v>
      </c>
      <c r="P35" s="32">
        <f>(I35+O35)*1.21</f>
        <v>66465.321416999999</v>
      </c>
      <c r="Q35" s="39">
        <f>P35-P29</f>
        <v>9172.9374000000098</v>
      </c>
    </row>
    <row r="36" spans="2:17" s="34" customFormat="1" ht="24" customHeight="1" x14ac:dyDescent="0.25">
      <c r="B36" s="37" t="s">
        <v>46</v>
      </c>
      <c r="P36" s="38"/>
    </row>
  </sheetData>
  <mergeCells count="18">
    <mergeCell ref="B2:P2"/>
    <mergeCell ref="P3:P4"/>
    <mergeCell ref="J3:O3"/>
    <mergeCell ref="B15:I15"/>
    <mergeCell ref="J15:O15"/>
    <mergeCell ref="P15:P16"/>
    <mergeCell ref="B14:P14"/>
    <mergeCell ref="B11:D11"/>
    <mergeCell ref="Q3:Q4"/>
    <mergeCell ref="Q15:Q16"/>
    <mergeCell ref="Q27:Q28"/>
    <mergeCell ref="B35:D35"/>
    <mergeCell ref="B27:I27"/>
    <mergeCell ref="J27:O27"/>
    <mergeCell ref="P27:P28"/>
    <mergeCell ref="B3:I3"/>
    <mergeCell ref="B26:P26"/>
    <mergeCell ref="B23:D23"/>
  </mergeCells>
  <phoneticPr fontId="12" type="noConversion"/>
  <pageMargins left="0.7" right="0.7" top="0.78740157499999996" bottom="0.78740157499999996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5613F9-B895-4A58-9E3F-355E4F158880}">
  <dimension ref="B1:AB17"/>
  <sheetViews>
    <sheetView workbookViewId="0">
      <selection activeCell="F22" sqref="F22"/>
    </sheetView>
  </sheetViews>
  <sheetFormatPr defaultColWidth="8.88671875" defaultRowHeight="13.2" x14ac:dyDescent="0.25"/>
  <cols>
    <col min="1" max="1" width="4" style="6" customWidth="1"/>
    <col min="2" max="2" width="12.109375" style="6" customWidth="1"/>
    <col min="3" max="4" width="21.88671875" style="6" customWidth="1"/>
    <col min="5" max="5" width="3.109375" style="6" customWidth="1"/>
    <col min="6" max="6" width="28" style="6" customWidth="1"/>
    <col min="7" max="16" width="6.6640625" style="6" customWidth="1"/>
    <col min="17" max="17" width="2.5546875" style="6" customWidth="1"/>
    <col min="18" max="18" width="33" style="6" customWidth="1"/>
    <col min="19" max="16384" width="8.88671875" style="6"/>
  </cols>
  <sheetData>
    <row r="1" spans="2:28" s="11" customFormat="1" ht="14.4" customHeight="1" x14ac:dyDescent="0.25">
      <c r="B1" s="57" t="s">
        <v>31</v>
      </c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</row>
    <row r="2" spans="2:28" s="11" customFormat="1" x14ac:dyDescent="0.25"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</row>
    <row r="3" spans="2:28" ht="13.8" x14ac:dyDescent="0.25">
      <c r="B3" s="58">
        <v>2023</v>
      </c>
      <c r="C3" s="58"/>
      <c r="D3" s="58"/>
      <c r="E3" s="58"/>
      <c r="F3" s="58"/>
      <c r="G3" s="58"/>
      <c r="H3" s="58"/>
      <c r="I3" s="58"/>
      <c r="J3" s="58"/>
      <c r="K3" s="58"/>
      <c r="L3" s="58"/>
      <c r="M3" s="58"/>
      <c r="N3" s="58"/>
      <c r="O3" s="58"/>
      <c r="P3" s="58"/>
      <c r="R3" s="7" t="s">
        <v>8</v>
      </c>
    </row>
    <row r="4" spans="2:28" ht="37.950000000000003" customHeight="1" x14ac:dyDescent="0.25">
      <c r="B4" s="54" t="s">
        <v>32</v>
      </c>
      <c r="C4" s="54"/>
      <c r="D4" s="54"/>
      <c r="E4" s="7"/>
      <c r="F4" s="55" t="s">
        <v>32</v>
      </c>
      <c r="G4" s="55"/>
      <c r="H4" s="55"/>
      <c r="I4" s="55"/>
      <c r="J4" s="55"/>
      <c r="K4" s="55"/>
      <c r="L4" s="55"/>
      <c r="M4" s="55"/>
      <c r="N4" s="55"/>
      <c r="O4" s="55"/>
      <c r="P4" s="55"/>
      <c r="R4" s="56" t="s">
        <v>33</v>
      </c>
      <c r="S4" s="56"/>
      <c r="T4" s="56"/>
      <c r="U4" s="56"/>
      <c r="V4" s="56"/>
      <c r="W4" s="56"/>
      <c r="X4" s="56"/>
      <c r="Y4" s="56"/>
      <c r="Z4" s="56"/>
      <c r="AA4" s="56"/>
      <c r="AB4" s="56"/>
    </row>
    <row r="5" spans="2:28" ht="34.200000000000003" x14ac:dyDescent="0.25">
      <c r="B5" s="8" t="s">
        <v>9</v>
      </c>
      <c r="C5" s="8" t="s">
        <v>10</v>
      </c>
      <c r="D5" s="8" t="s">
        <v>11</v>
      </c>
      <c r="E5" s="7"/>
      <c r="F5" s="9" t="s">
        <v>12</v>
      </c>
      <c r="G5" s="9" t="s">
        <v>13</v>
      </c>
      <c r="H5" s="9" t="s">
        <v>0</v>
      </c>
      <c r="I5" s="9" t="s">
        <v>3</v>
      </c>
      <c r="J5" s="9" t="s">
        <v>14</v>
      </c>
      <c r="K5" s="9" t="s">
        <v>15</v>
      </c>
      <c r="L5" s="9" t="s">
        <v>16</v>
      </c>
      <c r="M5" s="9" t="s">
        <v>17</v>
      </c>
      <c r="N5" s="9" t="s">
        <v>18</v>
      </c>
      <c r="O5" s="9" t="s">
        <v>19</v>
      </c>
      <c r="P5" s="9" t="s">
        <v>20</v>
      </c>
      <c r="R5" s="9" t="s">
        <v>21</v>
      </c>
      <c r="S5" s="9" t="s">
        <v>13</v>
      </c>
      <c r="T5" s="9" t="s">
        <v>0</v>
      </c>
      <c r="U5" s="9" t="s">
        <v>3</v>
      </c>
      <c r="V5" s="9" t="s">
        <v>14</v>
      </c>
      <c r="W5" s="9" t="s">
        <v>15</v>
      </c>
      <c r="X5" s="9" t="s">
        <v>16</v>
      </c>
      <c r="Y5" s="9" t="s">
        <v>17</v>
      </c>
      <c r="Z5" s="9" t="s">
        <v>18</v>
      </c>
      <c r="AA5" s="9" t="s">
        <v>19</v>
      </c>
      <c r="AB5" s="9" t="s">
        <v>20</v>
      </c>
    </row>
    <row r="6" spans="2:28" ht="14.4" customHeight="1" x14ac:dyDescent="0.25">
      <c r="B6" s="10" t="s">
        <v>13</v>
      </c>
      <c r="C6" s="17" t="s">
        <v>34</v>
      </c>
      <c r="D6" s="10" t="s">
        <v>22</v>
      </c>
      <c r="F6" s="12" t="s">
        <v>23</v>
      </c>
      <c r="G6" s="10">
        <v>27</v>
      </c>
      <c r="H6" s="10">
        <v>65</v>
      </c>
      <c r="I6" s="10">
        <v>65</v>
      </c>
      <c r="J6" s="10">
        <v>95</v>
      </c>
      <c r="K6" s="10">
        <v>62</v>
      </c>
      <c r="L6" s="10">
        <v>119</v>
      </c>
      <c r="M6" s="10">
        <v>136</v>
      </c>
      <c r="N6" s="10">
        <v>136</v>
      </c>
      <c r="O6" s="10">
        <v>44</v>
      </c>
      <c r="P6" s="13">
        <v>136</v>
      </c>
      <c r="R6" s="12" t="s">
        <v>23</v>
      </c>
      <c r="S6" s="10">
        <f t="shared" ref="S6:AB13" si="0">G6*1.21</f>
        <v>32.67</v>
      </c>
      <c r="T6" s="10">
        <f t="shared" si="0"/>
        <v>78.649999999999991</v>
      </c>
      <c r="U6" s="10">
        <f t="shared" si="0"/>
        <v>78.649999999999991</v>
      </c>
      <c r="V6" s="10">
        <f t="shared" si="0"/>
        <v>114.95</v>
      </c>
      <c r="W6" s="10">
        <f t="shared" si="0"/>
        <v>75.02</v>
      </c>
      <c r="X6" s="10">
        <f t="shared" si="0"/>
        <v>143.99</v>
      </c>
      <c r="Y6" s="10">
        <f t="shared" si="0"/>
        <v>164.56</v>
      </c>
      <c r="Z6" s="10">
        <f t="shared" si="0"/>
        <v>164.56</v>
      </c>
      <c r="AA6" s="10">
        <f t="shared" si="0"/>
        <v>53.239999999999995</v>
      </c>
      <c r="AB6" s="10">
        <f t="shared" si="0"/>
        <v>164.56</v>
      </c>
    </row>
    <row r="7" spans="2:28" x14ac:dyDescent="0.25">
      <c r="B7" s="10" t="s">
        <v>0</v>
      </c>
      <c r="C7" s="17">
        <v>1611</v>
      </c>
      <c r="D7" s="10" t="s">
        <v>22</v>
      </c>
      <c r="F7" s="12" t="s">
        <v>24</v>
      </c>
      <c r="G7" s="10">
        <v>43</v>
      </c>
      <c r="H7" s="10">
        <v>105</v>
      </c>
      <c r="I7" s="10">
        <v>104</v>
      </c>
      <c r="J7" s="10">
        <v>152</v>
      </c>
      <c r="K7" s="10">
        <v>98</v>
      </c>
      <c r="L7" s="10">
        <v>191</v>
      </c>
      <c r="M7" s="10">
        <v>218</v>
      </c>
      <c r="N7" s="10">
        <v>218</v>
      </c>
      <c r="O7" s="10">
        <v>70</v>
      </c>
      <c r="P7" s="13">
        <v>218</v>
      </c>
      <c r="R7" s="12" t="s">
        <v>24</v>
      </c>
      <c r="S7" s="10">
        <f t="shared" si="0"/>
        <v>52.03</v>
      </c>
      <c r="T7" s="10">
        <f t="shared" si="0"/>
        <v>127.05</v>
      </c>
      <c r="U7" s="10">
        <f t="shared" si="0"/>
        <v>125.84</v>
      </c>
      <c r="V7" s="10">
        <f t="shared" si="0"/>
        <v>183.92</v>
      </c>
      <c r="W7" s="10">
        <f t="shared" si="0"/>
        <v>118.58</v>
      </c>
      <c r="X7" s="10">
        <f t="shared" si="0"/>
        <v>231.10999999999999</v>
      </c>
      <c r="Y7" s="10">
        <f t="shared" si="0"/>
        <v>263.77999999999997</v>
      </c>
      <c r="Z7" s="10">
        <f t="shared" si="0"/>
        <v>263.77999999999997</v>
      </c>
      <c r="AA7" s="10">
        <f t="shared" si="0"/>
        <v>84.7</v>
      </c>
      <c r="AB7" s="10">
        <f t="shared" si="0"/>
        <v>263.77999999999997</v>
      </c>
    </row>
    <row r="8" spans="2:28" x14ac:dyDescent="0.25">
      <c r="B8" s="10" t="s">
        <v>3</v>
      </c>
      <c r="C8" s="17">
        <v>1766.67</v>
      </c>
      <c r="D8" s="10">
        <v>179.98</v>
      </c>
      <c r="F8" s="12" t="s">
        <v>25</v>
      </c>
      <c r="G8" s="10">
        <v>53</v>
      </c>
      <c r="H8" s="10">
        <v>131</v>
      </c>
      <c r="I8" s="10">
        <v>130</v>
      </c>
      <c r="J8" s="10">
        <v>190</v>
      </c>
      <c r="K8" s="10">
        <v>123</v>
      </c>
      <c r="L8" s="10">
        <v>239</v>
      </c>
      <c r="M8" s="10">
        <v>272</v>
      </c>
      <c r="N8" s="10">
        <v>272</v>
      </c>
      <c r="O8" s="10">
        <v>87</v>
      </c>
      <c r="P8" s="13">
        <v>272</v>
      </c>
      <c r="R8" s="12" t="s">
        <v>25</v>
      </c>
      <c r="S8" s="10">
        <f t="shared" si="0"/>
        <v>64.13</v>
      </c>
      <c r="T8" s="10">
        <f t="shared" si="0"/>
        <v>158.51</v>
      </c>
      <c r="U8" s="10">
        <f t="shared" si="0"/>
        <v>157.29999999999998</v>
      </c>
      <c r="V8" s="10">
        <f t="shared" si="0"/>
        <v>229.9</v>
      </c>
      <c r="W8" s="10">
        <f t="shared" si="0"/>
        <v>148.82999999999998</v>
      </c>
      <c r="X8" s="10">
        <f t="shared" si="0"/>
        <v>289.19</v>
      </c>
      <c r="Y8" s="10">
        <f t="shared" si="0"/>
        <v>329.12</v>
      </c>
      <c r="Z8" s="10">
        <f t="shared" si="0"/>
        <v>329.12</v>
      </c>
      <c r="AA8" s="10">
        <f t="shared" si="0"/>
        <v>105.27</v>
      </c>
      <c r="AB8" s="10">
        <f t="shared" si="0"/>
        <v>329.12</v>
      </c>
    </row>
    <row r="9" spans="2:28" x14ac:dyDescent="0.25">
      <c r="B9" s="10" t="s">
        <v>14</v>
      </c>
      <c r="C9" s="17" t="s">
        <v>35</v>
      </c>
      <c r="D9" s="10" t="s">
        <v>36</v>
      </c>
      <c r="F9" s="12" t="s">
        <v>26</v>
      </c>
      <c r="G9" s="10">
        <v>67</v>
      </c>
      <c r="H9" s="14">
        <v>164</v>
      </c>
      <c r="I9" s="14">
        <v>162</v>
      </c>
      <c r="J9" s="10">
        <v>238</v>
      </c>
      <c r="K9" s="10">
        <v>154</v>
      </c>
      <c r="L9" s="10">
        <v>299</v>
      </c>
      <c r="M9" s="10">
        <v>341</v>
      </c>
      <c r="N9" s="10">
        <v>341</v>
      </c>
      <c r="O9" s="10">
        <v>109</v>
      </c>
      <c r="P9" s="13">
        <v>341</v>
      </c>
      <c r="R9" s="12" t="s">
        <v>26</v>
      </c>
      <c r="S9" s="10">
        <f t="shared" si="0"/>
        <v>81.069999999999993</v>
      </c>
      <c r="T9" s="10">
        <f t="shared" si="0"/>
        <v>198.44</v>
      </c>
      <c r="U9" s="10">
        <f t="shared" si="0"/>
        <v>196.01999999999998</v>
      </c>
      <c r="V9" s="10">
        <f t="shared" si="0"/>
        <v>287.98</v>
      </c>
      <c r="W9" s="10">
        <f t="shared" si="0"/>
        <v>186.34</v>
      </c>
      <c r="X9" s="10">
        <f t="shared" si="0"/>
        <v>361.78999999999996</v>
      </c>
      <c r="Y9" s="10">
        <f t="shared" si="0"/>
        <v>412.61</v>
      </c>
      <c r="Z9" s="10">
        <f t="shared" si="0"/>
        <v>412.61</v>
      </c>
      <c r="AA9" s="10">
        <f t="shared" si="0"/>
        <v>131.88999999999999</v>
      </c>
      <c r="AB9" s="10">
        <f t="shared" si="0"/>
        <v>412.61</v>
      </c>
    </row>
    <row r="10" spans="2:28" x14ac:dyDescent="0.25">
      <c r="B10" s="10" t="s">
        <v>15</v>
      </c>
      <c r="C10" s="17" t="s">
        <v>37</v>
      </c>
      <c r="D10" s="10" t="s">
        <v>36</v>
      </c>
      <c r="F10" s="12" t="s">
        <v>27</v>
      </c>
      <c r="G10" s="10">
        <v>85</v>
      </c>
      <c r="H10" s="10">
        <v>209</v>
      </c>
      <c r="I10" s="10">
        <v>207</v>
      </c>
      <c r="J10" s="10">
        <v>304</v>
      </c>
      <c r="K10" s="10">
        <v>197</v>
      </c>
      <c r="L10" s="10">
        <v>382</v>
      </c>
      <c r="M10" s="10">
        <v>436</v>
      </c>
      <c r="N10" s="10">
        <v>436</v>
      </c>
      <c r="O10" s="10">
        <v>139</v>
      </c>
      <c r="P10" s="15">
        <v>436</v>
      </c>
      <c r="R10" s="12" t="s">
        <v>27</v>
      </c>
      <c r="S10" s="10">
        <f t="shared" si="0"/>
        <v>102.85</v>
      </c>
      <c r="T10" s="10">
        <f t="shared" si="0"/>
        <v>252.89</v>
      </c>
      <c r="U10" s="10">
        <f t="shared" si="0"/>
        <v>250.47</v>
      </c>
      <c r="V10" s="10">
        <f t="shared" si="0"/>
        <v>367.84</v>
      </c>
      <c r="W10" s="10">
        <f t="shared" si="0"/>
        <v>238.37</v>
      </c>
      <c r="X10" s="10">
        <f t="shared" si="0"/>
        <v>462.21999999999997</v>
      </c>
      <c r="Y10" s="10">
        <f t="shared" si="0"/>
        <v>527.55999999999995</v>
      </c>
      <c r="Z10" s="10">
        <f t="shared" si="0"/>
        <v>527.55999999999995</v>
      </c>
      <c r="AA10" s="10">
        <f t="shared" si="0"/>
        <v>168.19</v>
      </c>
      <c r="AB10" s="10">
        <f t="shared" si="0"/>
        <v>527.55999999999995</v>
      </c>
    </row>
    <row r="11" spans="2:28" x14ac:dyDescent="0.25">
      <c r="B11" s="10" t="s">
        <v>16</v>
      </c>
      <c r="C11" s="17" t="s">
        <v>38</v>
      </c>
      <c r="D11" s="10" t="s">
        <v>36</v>
      </c>
      <c r="F11" s="12" t="s">
        <v>28</v>
      </c>
      <c r="G11" s="10">
        <v>107</v>
      </c>
      <c r="H11" s="10">
        <v>262</v>
      </c>
      <c r="I11" s="10">
        <v>259</v>
      </c>
      <c r="J11" s="10">
        <v>380</v>
      </c>
      <c r="K11" s="10">
        <v>246</v>
      </c>
      <c r="L11" s="10">
        <v>478</v>
      </c>
      <c r="M11" s="10">
        <v>545</v>
      </c>
      <c r="N11" s="10">
        <v>545</v>
      </c>
      <c r="O11" s="10">
        <v>174</v>
      </c>
      <c r="P11" s="13">
        <v>560</v>
      </c>
      <c r="R11" s="12" t="s">
        <v>28</v>
      </c>
      <c r="S11" s="10">
        <f t="shared" si="0"/>
        <v>129.47</v>
      </c>
      <c r="T11" s="10">
        <f t="shared" si="0"/>
        <v>317.02</v>
      </c>
      <c r="U11" s="10">
        <f t="shared" si="0"/>
        <v>313.39</v>
      </c>
      <c r="V11" s="10">
        <f t="shared" si="0"/>
        <v>459.8</v>
      </c>
      <c r="W11" s="10">
        <f t="shared" si="0"/>
        <v>297.65999999999997</v>
      </c>
      <c r="X11" s="10">
        <f t="shared" si="0"/>
        <v>578.38</v>
      </c>
      <c r="Y11" s="10">
        <f t="shared" si="0"/>
        <v>659.44999999999993</v>
      </c>
      <c r="Z11" s="10">
        <f t="shared" si="0"/>
        <v>659.44999999999993</v>
      </c>
      <c r="AA11" s="10">
        <f t="shared" si="0"/>
        <v>210.54</v>
      </c>
      <c r="AB11" s="10">
        <f t="shared" si="0"/>
        <v>677.6</v>
      </c>
    </row>
    <row r="12" spans="2:28" x14ac:dyDescent="0.25">
      <c r="B12" s="10" t="s">
        <v>17</v>
      </c>
      <c r="C12" s="17" t="s">
        <v>38</v>
      </c>
      <c r="D12" s="10" t="s">
        <v>36</v>
      </c>
      <c r="F12" s="12" t="s">
        <v>29</v>
      </c>
      <c r="G12" s="10">
        <v>134</v>
      </c>
      <c r="H12" s="10">
        <v>327</v>
      </c>
      <c r="I12" s="10">
        <v>324</v>
      </c>
      <c r="J12" s="10">
        <v>476</v>
      </c>
      <c r="K12" s="10">
        <v>308</v>
      </c>
      <c r="L12" s="10">
        <v>597</v>
      </c>
      <c r="M12" s="10">
        <v>681</v>
      </c>
      <c r="N12" s="10">
        <v>681</v>
      </c>
      <c r="O12" s="10">
        <v>218</v>
      </c>
      <c r="P12" s="13">
        <v>842</v>
      </c>
      <c r="R12" s="12" t="s">
        <v>29</v>
      </c>
      <c r="S12" s="10">
        <f t="shared" si="0"/>
        <v>162.13999999999999</v>
      </c>
      <c r="T12" s="10">
        <f t="shared" si="0"/>
        <v>395.67</v>
      </c>
      <c r="U12" s="10">
        <f t="shared" si="0"/>
        <v>392.03999999999996</v>
      </c>
      <c r="V12" s="10">
        <f t="shared" si="0"/>
        <v>575.96</v>
      </c>
      <c r="W12" s="10">
        <f t="shared" si="0"/>
        <v>372.68</v>
      </c>
      <c r="X12" s="10">
        <f t="shared" si="0"/>
        <v>722.37</v>
      </c>
      <c r="Y12" s="10">
        <f t="shared" si="0"/>
        <v>824.01</v>
      </c>
      <c r="Z12" s="10">
        <f t="shared" si="0"/>
        <v>824.01</v>
      </c>
      <c r="AA12" s="10">
        <f t="shared" si="0"/>
        <v>263.77999999999997</v>
      </c>
      <c r="AB12" s="10">
        <f t="shared" si="0"/>
        <v>1018.8199999999999</v>
      </c>
    </row>
    <row r="13" spans="2:28" x14ac:dyDescent="0.25">
      <c r="B13" s="10" t="s">
        <v>18</v>
      </c>
      <c r="C13" s="17" t="s">
        <v>38</v>
      </c>
      <c r="D13" s="10" t="s">
        <v>36</v>
      </c>
      <c r="F13" s="12" t="s">
        <v>30</v>
      </c>
      <c r="G13" s="10">
        <v>168</v>
      </c>
      <c r="H13" s="10">
        <v>412</v>
      </c>
      <c r="I13" s="10">
        <v>408</v>
      </c>
      <c r="J13" s="10">
        <v>599</v>
      </c>
      <c r="K13" s="10">
        <v>387</v>
      </c>
      <c r="L13" s="10">
        <v>752</v>
      </c>
      <c r="M13" s="10">
        <v>858</v>
      </c>
      <c r="N13" s="10">
        <v>858</v>
      </c>
      <c r="O13" s="10">
        <v>274</v>
      </c>
      <c r="P13" s="13">
        <v>1236</v>
      </c>
      <c r="R13" s="12" t="s">
        <v>30</v>
      </c>
      <c r="S13" s="10">
        <f t="shared" si="0"/>
        <v>203.28</v>
      </c>
      <c r="T13" s="10">
        <f t="shared" si="0"/>
        <v>498.52</v>
      </c>
      <c r="U13" s="10">
        <f t="shared" si="0"/>
        <v>493.68</v>
      </c>
      <c r="V13" s="10">
        <f t="shared" si="0"/>
        <v>724.79</v>
      </c>
      <c r="W13" s="10">
        <f t="shared" si="0"/>
        <v>468.27</v>
      </c>
      <c r="X13" s="10">
        <f t="shared" si="0"/>
        <v>909.92</v>
      </c>
      <c r="Y13" s="10">
        <f t="shared" si="0"/>
        <v>1038.18</v>
      </c>
      <c r="Z13" s="10">
        <f t="shared" si="0"/>
        <v>1038.18</v>
      </c>
      <c r="AA13" s="10">
        <f t="shared" si="0"/>
        <v>331.53999999999996</v>
      </c>
      <c r="AB13" s="10">
        <f t="shared" si="0"/>
        <v>1495.56</v>
      </c>
    </row>
    <row r="14" spans="2:28" x14ac:dyDescent="0.25">
      <c r="B14" s="10" t="s">
        <v>20</v>
      </c>
      <c r="C14" s="17">
        <v>311.07</v>
      </c>
      <c r="D14" s="10">
        <v>179.98</v>
      </c>
      <c r="F14" s="18" t="s">
        <v>39</v>
      </c>
      <c r="G14" s="19">
        <v>113.53</v>
      </c>
    </row>
    <row r="15" spans="2:28" x14ac:dyDescent="0.25">
      <c r="B15" s="10" t="s">
        <v>19</v>
      </c>
      <c r="C15" s="17" t="s">
        <v>40</v>
      </c>
      <c r="D15" s="10" t="s">
        <v>36</v>
      </c>
      <c r="F15" s="18" t="s">
        <v>41</v>
      </c>
      <c r="G15" s="19">
        <v>1.04</v>
      </c>
    </row>
    <row r="16" spans="2:28" x14ac:dyDescent="0.25">
      <c r="C16" s="16">
        <f>(C8*48%)+(D8*52%)</f>
        <v>941.59120000000007</v>
      </c>
      <c r="F16" s="18" t="s">
        <v>42</v>
      </c>
      <c r="G16" s="19">
        <v>2.39</v>
      </c>
    </row>
    <row r="17" spans="3:7" x14ac:dyDescent="0.25">
      <c r="C17" s="16">
        <f>(17%*C14)+(83%*D14)</f>
        <v>202.2653</v>
      </c>
      <c r="F17" s="18"/>
      <c r="G17" s="19">
        <f>SUM(G15:G16)</f>
        <v>3.43</v>
      </c>
    </row>
  </sheetData>
  <mergeCells count="5">
    <mergeCell ref="B4:D4"/>
    <mergeCell ref="F4:P4"/>
    <mergeCell ref="R4:AB4"/>
    <mergeCell ref="B1:P2"/>
    <mergeCell ref="B3:P3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Srovnání včetně regul. cen</vt:lpstr>
      <vt:lpstr>regulované ceny 2023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Černý Jan</dc:creator>
  <cp:lastModifiedBy>Černý Jan</cp:lastModifiedBy>
  <dcterms:created xsi:type="dcterms:W3CDTF">2023-03-23T08:09:24Z</dcterms:created>
  <dcterms:modified xsi:type="dcterms:W3CDTF">2023-03-23T08:09:24Z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bdb696cb-b06f-4214-b638-7b05ae4e5e38_Enabled">
    <vt:lpwstr>true</vt:lpwstr>
  </property>
  <property fmtid="{D5CDD505-2E9C-101B-9397-08002B2CF9AE}" pid="3" name="MSIP_Label_bdb696cb-b06f-4214-b638-7b05ae4e5e38_SetDate">
    <vt:lpwstr>2023-03-23T08:09:08Z</vt:lpwstr>
  </property>
  <property fmtid="{D5CDD505-2E9C-101B-9397-08002B2CF9AE}" pid="4" name="MSIP_Label_bdb696cb-b06f-4214-b638-7b05ae4e5e38_Method">
    <vt:lpwstr>Standard</vt:lpwstr>
  </property>
  <property fmtid="{D5CDD505-2E9C-101B-9397-08002B2CF9AE}" pid="5" name="MSIP_Label_bdb696cb-b06f-4214-b638-7b05ae4e5e38_Name">
    <vt:lpwstr>Interní data</vt:lpwstr>
  </property>
  <property fmtid="{D5CDD505-2E9C-101B-9397-08002B2CF9AE}" pid="6" name="MSIP_Label_bdb696cb-b06f-4214-b638-7b05ae4e5e38_SiteId">
    <vt:lpwstr>53b8d820-e2f7-4682-858f-9e2aeec6ffd9</vt:lpwstr>
  </property>
  <property fmtid="{D5CDD505-2E9C-101B-9397-08002B2CF9AE}" pid="7" name="MSIP_Label_bdb696cb-b06f-4214-b638-7b05ae4e5e38_ActionId">
    <vt:lpwstr>69f7c998-5cb2-43de-ab6d-00008ea1afdf</vt:lpwstr>
  </property>
  <property fmtid="{D5CDD505-2E9C-101B-9397-08002B2CF9AE}" pid="8" name="MSIP_Label_bdb696cb-b06f-4214-b638-7b05ae4e5e38_ContentBits">
    <vt:lpwstr>0</vt:lpwstr>
  </property>
</Properties>
</file>