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entropol-my.sharepoint.com/personal/bartosovam_centropol_cz/Documents/Dokumenty/MONIKA/2023/MÉDIA/MINI/"/>
    </mc:Choice>
  </mc:AlternateContent>
  <xr:revisionPtr revIDLastSave="339" documentId="11_1936E0ECD4D81C69E43A73064F0F40EF91C4D0FD" xr6:coauthVersionLast="47" xr6:coauthVersionMax="47" xr10:uidLastSave="{B25BEED3-4838-4056-95A3-B9A31B090757}"/>
  <bookViews>
    <workbookView xWindow="-108" yWindow="-108" windowWidth="23256" windowHeight="12576" tabRatio="500" xr2:uid="{00000000-000D-0000-FFFF-FFFF00000000}"/>
  </bookViews>
  <sheets>
    <sheet name="Mini na 2 roky, srovnání cen" sheetId="3" r:id="rId1"/>
    <sheet name="ceny distribuce pro rok 2023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17" i="3" l="1"/>
  <c r="I14" i="3"/>
  <c r="I15" i="3"/>
  <c r="I16" i="3"/>
  <c r="I17" i="3"/>
  <c r="C18" i="4"/>
  <c r="C17" i="4"/>
  <c r="O15" i="3" l="1"/>
  <c r="G17" i="4"/>
  <c r="C16" i="4"/>
  <c r="AB13" i="4"/>
  <c r="AA13" i="4"/>
  <c r="Z13" i="4"/>
  <c r="Y13" i="4"/>
  <c r="X13" i="4"/>
  <c r="W13" i="4"/>
  <c r="V13" i="4"/>
  <c r="U13" i="4"/>
  <c r="T13" i="4"/>
  <c r="S13" i="4"/>
  <c r="AB12" i="4"/>
  <c r="AA12" i="4"/>
  <c r="Z12" i="4"/>
  <c r="Y12" i="4"/>
  <c r="X12" i="4"/>
  <c r="W12" i="4"/>
  <c r="V12" i="4"/>
  <c r="U12" i="4"/>
  <c r="T12" i="4"/>
  <c r="S12" i="4"/>
  <c r="AB11" i="4"/>
  <c r="AA11" i="4"/>
  <c r="Z11" i="4"/>
  <c r="Y11" i="4"/>
  <c r="X11" i="4"/>
  <c r="W11" i="4"/>
  <c r="V11" i="4"/>
  <c r="U11" i="4"/>
  <c r="T11" i="4"/>
  <c r="S11" i="4"/>
  <c r="AB10" i="4"/>
  <c r="AA10" i="4"/>
  <c r="Z10" i="4"/>
  <c r="Y10" i="4"/>
  <c r="X10" i="4"/>
  <c r="W10" i="4"/>
  <c r="V10" i="4"/>
  <c r="U10" i="4"/>
  <c r="T10" i="4"/>
  <c r="S10" i="4"/>
  <c r="AB9" i="4"/>
  <c r="AA9" i="4"/>
  <c r="Z9" i="4"/>
  <c r="Y9" i="4"/>
  <c r="X9" i="4"/>
  <c r="W9" i="4"/>
  <c r="V9" i="4"/>
  <c r="U9" i="4"/>
  <c r="T9" i="4"/>
  <c r="S9" i="4"/>
  <c r="AB8" i="4"/>
  <c r="AA8" i="4"/>
  <c r="Z8" i="4"/>
  <c r="Y8" i="4"/>
  <c r="X8" i="4"/>
  <c r="W8" i="4"/>
  <c r="V8" i="4"/>
  <c r="U8" i="4"/>
  <c r="T8" i="4"/>
  <c r="S8" i="4"/>
  <c r="AB7" i="4"/>
  <c r="AA7" i="4"/>
  <c r="Z7" i="4"/>
  <c r="Y7" i="4"/>
  <c r="X7" i="4"/>
  <c r="W7" i="4"/>
  <c r="V7" i="4"/>
  <c r="U7" i="4"/>
  <c r="T7" i="4"/>
  <c r="S7" i="4"/>
  <c r="AB6" i="4"/>
  <c r="AA6" i="4"/>
  <c r="Z6" i="4"/>
  <c r="Y6" i="4"/>
  <c r="X6" i="4"/>
  <c r="W6" i="4"/>
  <c r="V6" i="4"/>
  <c r="U6" i="4"/>
  <c r="T6" i="4"/>
  <c r="S6" i="4"/>
  <c r="O6" i="3" l="1"/>
  <c r="P15" i="3"/>
  <c r="I6" i="3"/>
  <c r="O17" i="3"/>
  <c r="O16" i="3"/>
  <c r="O14" i="3"/>
  <c r="O8" i="3"/>
  <c r="I8" i="3"/>
  <c r="O7" i="3"/>
  <c r="I7" i="3"/>
  <c r="O5" i="3"/>
  <c r="I5" i="3"/>
  <c r="P17" i="3" l="1"/>
  <c r="P16" i="3"/>
  <c r="P5" i="3"/>
  <c r="P6" i="3"/>
  <c r="P8" i="3"/>
  <c r="P14" i="3"/>
  <c r="P7" i="3"/>
  <c r="Q16" i="3" l="1"/>
  <c r="Q7" i="3"/>
  <c r="Q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Matoušek Jiří</author>
  </authors>
  <commentList>
    <comment ref="C5" authorId="0" shapeId="0" xr:uid="{D436D9A8-A691-4A76-B98E-7B5AAE5D3945}">
      <text>
        <r>
          <rPr>
            <sz val="9"/>
            <color indexed="81"/>
            <rFont val="Tahoma"/>
            <family val="2"/>
            <charset val="238"/>
          </rPr>
          <t>cena silové elektřiny platná pro produkt Mini na 2 roky od 14.4.2023</t>
        </r>
      </text>
    </comment>
    <comment ref="C6" authorId="0" shapeId="0" xr:uid="{F9EE0223-2B89-4ED0-BF2F-E34A1B288FD0}">
      <text>
        <r>
          <rPr>
            <sz val="9"/>
            <color indexed="81"/>
            <rFont val="Tahoma"/>
            <family val="2"/>
            <charset val="238"/>
          </rPr>
          <t>cena silové elektřiny platná pro produkt Fixně na 1,5 roku od 24.3.2023</t>
        </r>
      </text>
    </comment>
    <comment ref="H8" authorId="0" shapeId="0" xr:uid="{005BC77C-FCB7-46B1-99DB-C68359F3C008}">
      <text>
        <r>
          <rPr>
            <sz val="9"/>
            <color indexed="81"/>
            <rFont val="Tahoma"/>
            <family val="2"/>
            <charset val="238"/>
          </rPr>
          <t>fixní platy mají dodavatelé různé, zde vizualizujeme maximální výši fixního platu, která je dána legislativou</t>
        </r>
      </text>
    </comment>
    <comment ref="C14" authorId="0" shapeId="0" xr:uid="{C1EA344F-A1E4-4DE2-8A28-C63316B1BFBD}">
      <text>
        <r>
          <rPr>
            <sz val="9"/>
            <color indexed="81"/>
            <rFont val="Tahoma"/>
            <family val="2"/>
            <charset val="238"/>
          </rPr>
          <t>cena silové elektřiny platná pro produkt Mini na 2 roky od 14.4.2023</t>
        </r>
      </text>
    </comment>
    <comment ref="I14" authorId="0" shapeId="0" xr:uid="{5C341679-9209-4B24-A9A7-AE7184A0039C}">
      <text>
        <r>
          <rPr>
            <sz val="9"/>
            <color indexed="81"/>
            <rFont val="Tahoma"/>
            <family val="2"/>
            <charset val="238"/>
          </rPr>
          <t>spotřeba ve vysokém tarifu v poměru 40% a spotřeba v nízkém tarifu v poměru 60%</t>
        </r>
      </text>
    </comment>
    <comment ref="J14" authorId="0" shapeId="0" xr:uid="{BAA9DAF7-1B45-49CE-925E-D5B4BCB38EC1}">
      <text>
        <r>
          <rPr>
            <sz val="9"/>
            <color indexed="81"/>
            <rFont val="Tahoma"/>
            <family val="2"/>
            <charset val="238"/>
          </rPr>
          <t>spotřeba ve vysokém tarifu v poměru 40% a spotřeba v nízkém tarifu v poměru 60%</t>
        </r>
      </text>
    </comment>
    <comment ref="C15" authorId="0" shapeId="0" xr:uid="{B17BF7B0-5272-4300-9023-5A527743ABFB}">
      <text>
        <r>
          <rPr>
            <sz val="9"/>
            <color indexed="81"/>
            <rFont val="Tahoma"/>
            <family val="2"/>
            <charset val="238"/>
          </rPr>
          <t>cena silové elektřiny platná pro produkt Fixně na 1,5 roku od 24.3.2023</t>
        </r>
      </text>
    </comment>
    <comment ref="I15" authorId="0" shapeId="0" xr:uid="{02578B15-6543-441B-B405-551050B0AB1F}">
      <text>
        <r>
          <rPr>
            <sz val="9"/>
            <color indexed="81"/>
            <rFont val="Tahoma"/>
            <family val="2"/>
            <charset val="238"/>
          </rPr>
          <t>spotřeba ve vysokém tarifu v poměru 40% a spotřeba v nízkém tarifu v poměru 60%</t>
        </r>
      </text>
    </comment>
    <comment ref="J15" authorId="0" shapeId="0" xr:uid="{05142F5D-73EA-48A5-8AA2-80D13F2BCEE1}">
      <text>
        <r>
          <rPr>
            <sz val="9"/>
            <color indexed="81"/>
            <rFont val="Tahoma"/>
            <family val="2"/>
            <charset val="238"/>
          </rPr>
          <t>spotřeba ve vysokém tarifu v poměru 40% a spotřeba v nízkém tarifu v poměru 60%</t>
        </r>
      </text>
    </comment>
    <comment ref="I16" authorId="0" shapeId="0" xr:uid="{49E1D3C4-C936-46FB-BA42-C6F3FDFB5306}">
      <text>
        <r>
          <rPr>
            <sz val="9"/>
            <color indexed="81"/>
            <rFont val="Tahoma"/>
            <family val="2"/>
            <charset val="238"/>
          </rPr>
          <t>spotřeba ve vysokém tarifu v poměru 40% a spotřeba v nízkém tarifu v poměru 60%</t>
        </r>
      </text>
    </comment>
    <comment ref="J16" authorId="0" shapeId="0" xr:uid="{F50DD029-F9D6-416B-A79A-50E7F62BF2F1}">
      <text>
        <r>
          <rPr>
            <sz val="9"/>
            <color indexed="81"/>
            <rFont val="Tahoma"/>
            <family val="2"/>
            <charset val="238"/>
          </rPr>
          <t>spotřeba ve vysokém tarifu v poměru 40% a spotřeba v nízkém tarifu v poměru 60%</t>
        </r>
      </text>
    </comment>
    <comment ref="H17" authorId="0" shapeId="0" xr:uid="{66FD4E63-241C-4C33-A1F8-761F59F0000E}">
      <text>
        <r>
          <rPr>
            <sz val="9"/>
            <color indexed="81"/>
            <rFont val="Tahoma"/>
            <family val="2"/>
            <charset val="238"/>
          </rPr>
          <t>fixní platy mají dodavatelé různé, zde vizualizujeme maximální výši fixního platu, která je dána legislativou</t>
        </r>
      </text>
    </comment>
    <comment ref="I17" authorId="0" shapeId="0" xr:uid="{5AFC9CD8-2C50-43CA-B6AC-004D37ABD408}">
      <text>
        <r>
          <rPr>
            <sz val="9"/>
            <color indexed="81"/>
            <rFont val="Tahoma"/>
            <family val="2"/>
            <charset val="238"/>
          </rPr>
          <t>spotřeba ve vysokém tarifu v poměru 40% a spotřeba v nízkém tarifu v poměru 60%</t>
        </r>
      </text>
    </comment>
    <comment ref="J17" authorId="0" shapeId="0" xr:uid="{736D1F50-7F5D-4549-88FD-FB63A0250034}">
      <text>
        <r>
          <rPr>
            <sz val="9"/>
            <color indexed="81"/>
            <rFont val="Tahoma"/>
            <family val="2"/>
            <charset val="238"/>
          </rPr>
          <t>spotřeba ve vysokém tarifu v poměru 40% a spotřeba v nízkém tarifu v poměru 60%</t>
        </r>
      </text>
    </comment>
  </commentList>
</comments>
</file>

<file path=xl/sharedStrings.xml><?xml version="1.0" encoding="utf-8"?>
<sst xmlns="http://schemas.openxmlformats.org/spreadsheetml/2006/main" count="133" uniqueCount="65">
  <si>
    <t>Silová elektřina (platba dodavateli)</t>
  </si>
  <si>
    <t>Cena celkem včetně DPH 21%</t>
  </si>
  <si>
    <t>Dodavatel</t>
  </si>
  <si>
    <t>Fixace</t>
  </si>
  <si>
    <t>Roční spotřeba v MWh</t>
  </si>
  <si>
    <t>Cena za dodávku celkem za rok v Kč</t>
  </si>
  <si>
    <t>Regulované ceny celkem</t>
  </si>
  <si>
    <t>Centropol</t>
  </si>
  <si>
    <t>x</t>
  </si>
  <si>
    <t>Produkt - elektřina</t>
  </si>
  <si>
    <t>Distrubuce (cena za MWh)</t>
  </si>
  <si>
    <t>Rezervovaný příkon (měsíční platba)</t>
  </si>
  <si>
    <t>Platba operátorovi trhu (měsíční platba)</t>
  </si>
  <si>
    <t>Systémové služby (ČEPS, cena za MWh)</t>
  </si>
  <si>
    <t>daň z elektřiny (platba za MWh)</t>
  </si>
  <si>
    <t>Pro rok 2023 platí odpuštění poplatků za obnovitelné zdroje a odběratelé ušetří 495 Kč / MWh bez DPH (s DPH tato platba činí 599 Kč / MWh)</t>
  </si>
  <si>
    <t>Regulované ceny pro rok 2023 (platné pro distribuční území ČEZ Distribuce)</t>
  </si>
  <si>
    <t>Fixace ceny</t>
  </si>
  <si>
    <t>Cena silové elektřiny (VT), cena bez DPH</t>
  </si>
  <si>
    <t>Cena silové elektřiny (NT), cena bez DPH</t>
  </si>
  <si>
    <t>Měsíční fixní plat, cena bez DPH</t>
  </si>
  <si>
    <t>Fixně na 1,5 roku</t>
  </si>
  <si>
    <t>18 měsíců</t>
  </si>
  <si>
    <t>24 měsíců</t>
  </si>
  <si>
    <t>Vládní strop stanovený pro rok 2023</t>
  </si>
  <si>
    <t>Tyto ceny hradí zákazník, odběratel elektrické energie, za distribuci. Zjednodušeně řešeno, částka na faktuře, kterou zákazník obdrží, obsahuje 1) Ceny za silovou elektřinu (tu může zákazník ovlivnit změnou dodavatele) a 2) Ceny za distribuci, které jsou složeny z a) ceny za spotřebu v MWh v závislosti na distribuční sazbě (tabbulka 1) a b) měsíčního poplatku, který je závislý na velikosti jističe (tabulka 2)</t>
  </si>
  <si>
    <t>ceny s DPH</t>
  </si>
  <si>
    <t>Ceny za distribuci bez DPH, území ČEZ Distribuce, platnost od 1.1.2023 (tyto ceny jsou dány cenovým rozhodnutím Energetického regulačního úřadu a jsou pro všechny dodavatele shodné)</t>
  </si>
  <si>
    <t>Ceny za distribuci včetně DPH, území ČEZ Distribuce, platnost od 1.1.2023 (tyto ceny jsou dány cenovým rozhodnutím Energetického regulačního úřadu a jsou pro všechny dodavatele shodné)</t>
  </si>
  <si>
    <t>Distribuční sazba</t>
  </si>
  <si>
    <t>Cena ve vysokém tarifu za jednu MWh spotřeby v Kč (bez DPH)</t>
  </si>
  <si>
    <t>Cena v nízkém tarifu za jednu MWh spotřeby v Kč (bez DPH)</t>
  </si>
  <si>
    <t>Jistič interval (měsíční plat za příkon, ceny v Kč bez DPH)</t>
  </si>
  <si>
    <t>D01d</t>
  </si>
  <si>
    <t>D02d</t>
  </si>
  <si>
    <t>D25d</t>
  </si>
  <si>
    <t>D26d</t>
  </si>
  <si>
    <t>D27d</t>
  </si>
  <si>
    <t>D35d</t>
  </si>
  <si>
    <t>D45d</t>
  </si>
  <si>
    <t>D56d</t>
  </si>
  <si>
    <t>D61d</t>
  </si>
  <si>
    <t>D57d</t>
  </si>
  <si>
    <t>Jistič interval (měsíční plat za příkon, ceny v Kč včetně DPH)</t>
  </si>
  <si>
    <t>jistič do 3x10 A a do 1x25 A včetně</t>
  </si>
  <si>
    <t>jistič nad 3x10 A do 3x16 A včetně</t>
  </si>
  <si>
    <t>jistič nad 3x16 A do 3x20 A včetně</t>
  </si>
  <si>
    <t>642,03</t>
  </si>
  <si>
    <t>179,98</t>
  </si>
  <si>
    <t>jistič nad 3x20 A do 3x25 A včetně</t>
  </si>
  <si>
    <t>1766,67</t>
  </si>
  <si>
    <t>jistič nad 3x25 A do 3x32 A včetně</t>
  </si>
  <si>
    <t>311,07</t>
  </si>
  <si>
    <t>jistič nad 3x32 A do 3x40 A včetně</t>
  </si>
  <si>
    <t>jistič nad 3x40 A do 3x50 A včetně</t>
  </si>
  <si>
    <t>jistič nad 3x50 A do 3x63 A včetně</t>
  </si>
  <si>
    <t>sys</t>
  </si>
  <si>
    <t>2586,05</t>
  </si>
  <si>
    <t>OTE</t>
  </si>
  <si>
    <t>ERU</t>
  </si>
  <si>
    <t>Běžný dodavatel</t>
  </si>
  <si>
    <t>úspora za 12 měsíců s produktem Mini na 2 roky</t>
  </si>
  <si>
    <t>MINI na 2 roky</t>
  </si>
  <si>
    <t>Chata s distribuční sazbou D01d (elektřinou svítí, vaří, používá pro běžné spotřebiče; tato chata/chalupa má jednofázový jistič 1x25 A)</t>
  </si>
  <si>
    <t>Chata s distribuční sazbou D61d (víkendová distribuční sazba s nízkým tarifem od pátku 12 hodin do neděle 22 hodin/chalupa má jednofázový jistič 1x25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</si>
</sst>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sz val="9"/>
      <color indexed="81"/>
      <name val="Tahoma"/>
      <family val="2"/>
      <charset val="238"/>
    </font>
    <font>
      <i/>
      <sz val="8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2" borderId="0" xfId="0" applyFont="1" applyFill="1"/>
    <xf numFmtId="0" fontId="5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2" fillId="2" borderId="0" xfId="0" applyNumberFormat="1" applyFont="1" applyFill="1"/>
    <xf numFmtId="3" fontId="2" fillId="2" borderId="0" xfId="0" applyNumberFormat="1" applyFont="1" applyFill="1"/>
    <xf numFmtId="164" fontId="2" fillId="2" borderId="0" xfId="0" applyNumberFormat="1" applyFont="1" applyFill="1" applyAlignment="1">
      <alignment vertical="center"/>
    </xf>
    <xf numFmtId="3" fontId="10" fillId="2" borderId="0" xfId="0" applyNumberFormat="1" applyFont="1" applyFill="1" applyAlignment="1">
      <alignment horizontal="center" vertical="center"/>
    </xf>
    <xf numFmtId="0" fontId="0" fillId="2" borderId="0" xfId="0" applyFill="1"/>
    <xf numFmtId="0" fontId="2" fillId="4" borderId="1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vertical="center" wrapText="1"/>
    </xf>
    <xf numFmtId="0" fontId="6" fillId="6" borderId="5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12" fillId="2" borderId="0" xfId="0" applyFont="1" applyFill="1" applyAlignment="1">
      <alignment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3" fillId="8" borderId="9" xfId="0" applyFont="1" applyFill="1" applyBorder="1" applyAlignment="1">
      <alignment horizontal="center" vertical="center"/>
    </xf>
    <xf numFmtId="4" fontId="13" fillId="8" borderId="9" xfId="0" applyNumberFormat="1" applyFont="1" applyFill="1" applyBorder="1" applyAlignment="1">
      <alignment horizontal="center" vertical="center"/>
    </xf>
    <xf numFmtId="0" fontId="13" fillId="8" borderId="9" xfId="0" applyFont="1" applyFill="1" applyBorder="1" applyAlignment="1">
      <alignment horizontal="left" vertical="center"/>
    </xf>
    <xf numFmtId="3" fontId="13" fillId="8" borderId="9" xfId="0" applyNumberFormat="1" applyFont="1" applyFill="1" applyBorder="1" applyAlignment="1">
      <alignment horizontal="center" vertical="center"/>
    </xf>
    <xf numFmtId="0" fontId="13" fillId="10" borderId="9" xfId="0" applyFont="1" applyFill="1" applyBorder="1" applyAlignment="1">
      <alignment horizontal="center" vertical="center"/>
    </xf>
    <xf numFmtId="3" fontId="13" fillId="10" borderId="9" xfId="0" applyNumberFormat="1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0" xfId="0" applyFont="1" applyFill="1"/>
    <xf numFmtId="0" fontId="4" fillId="5" borderId="2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11" fillId="7" borderId="0" xfId="0" applyFont="1" applyFill="1" applyAlignment="1">
      <alignment horizontal="center"/>
    </xf>
    <xf numFmtId="0" fontId="13" fillId="8" borderId="9" xfId="0" applyFont="1" applyFill="1" applyBorder="1" applyAlignment="1">
      <alignment horizontal="left" vertical="center" wrapText="1"/>
    </xf>
    <xf numFmtId="3" fontId="13" fillId="8" borderId="9" xfId="0" applyNumberFormat="1" applyFont="1" applyFill="1" applyBorder="1" applyAlignment="1">
      <alignment horizontal="center" vertical="center" wrapText="1"/>
    </xf>
    <xf numFmtId="3" fontId="13" fillId="8" borderId="9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EF2CD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DE49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CCD62-DD4E-4164-BD43-09D7DCC01B59}">
  <sheetPr codeName="List2"/>
  <dimension ref="B1:Q19"/>
  <sheetViews>
    <sheetView tabSelected="1" workbookViewId="0">
      <selection activeCell="B11" sqref="B11:P11"/>
    </sheetView>
  </sheetViews>
  <sheetFormatPr defaultColWidth="12.6640625" defaultRowHeight="15.75" customHeight="1" x14ac:dyDescent="0.3"/>
  <cols>
    <col min="1" max="1" width="1.33203125" style="1" customWidth="1"/>
    <col min="2" max="2" width="11.109375" style="1" customWidth="1"/>
    <col min="3" max="3" width="23.6640625" style="1" customWidth="1"/>
    <col min="4" max="4" width="19.77734375" style="1" customWidth="1"/>
    <col min="5" max="5" width="11.6640625" style="1" customWidth="1"/>
    <col min="6" max="7" width="13.21875" style="1" customWidth="1"/>
    <col min="8" max="9" width="11.6640625" style="1" customWidth="1"/>
    <col min="10" max="16" width="12.6640625" style="1"/>
    <col min="17" max="17" width="14.5546875" style="1" customWidth="1"/>
    <col min="18" max="16384" width="12.6640625" style="1"/>
  </cols>
  <sheetData>
    <row r="1" spans="2:17" ht="13.8" x14ac:dyDescent="0.3"/>
    <row r="2" spans="2:17" ht="27" customHeight="1" x14ac:dyDescent="0.3">
      <c r="B2" s="38" t="s">
        <v>63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40"/>
    </row>
    <row r="3" spans="2:17" ht="27" customHeight="1" x14ac:dyDescent="0.3">
      <c r="B3" s="41" t="s">
        <v>0</v>
      </c>
      <c r="C3" s="41"/>
      <c r="D3" s="41"/>
      <c r="E3" s="41"/>
      <c r="F3" s="41"/>
      <c r="G3" s="41"/>
      <c r="H3" s="41"/>
      <c r="I3" s="41"/>
      <c r="J3" s="42" t="s">
        <v>16</v>
      </c>
      <c r="K3" s="43"/>
      <c r="L3" s="43"/>
      <c r="M3" s="43"/>
      <c r="N3" s="43"/>
      <c r="O3" s="44"/>
      <c r="P3" s="45" t="s">
        <v>1</v>
      </c>
      <c r="Q3" s="47" t="s">
        <v>61</v>
      </c>
    </row>
    <row r="4" spans="2:17" ht="30.6" x14ac:dyDescent="0.3">
      <c r="B4" s="23" t="s">
        <v>2</v>
      </c>
      <c r="C4" s="24" t="s">
        <v>9</v>
      </c>
      <c r="D4" s="24" t="s">
        <v>17</v>
      </c>
      <c r="E4" s="24" t="s">
        <v>4</v>
      </c>
      <c r="F4" s="24" t="s">
        <v>18</v>
      </c>
      <c r="G4" s="24" t="s">
        <v>19</v>
      </c>
      <c r="H4" s="24" t="s">
        <v>20</v>
      </c>
      <c r="I4" s="24" t="s">
        <v>5</v>
      </c>
      <c r="J4" s="24" t="s">
        <v>10</v>
      </c>
      <c r="K4" s="24" t="s">
        <v>11</v>
      </c>
      <c r="L4" s="23" t="s">
        <v>12</v>
      </c>
      <c r="M4" s="23" t="s">
        <v>13</v>
      </c>
      <c r="N4" s="23" t="s">
        <v>14</v>
      </c>
      <c r="O4" s="23" t="s">
        <v>6</v>
      </c>
      <c r="P4" s="46"/>
      <c r="Q4" s="47"/>
    </row>
    <row r="5" spans="2:17" ht="27" customHeight="1" x14ac:dyDescent="0.3">
      <c r="B5" s="2" t="s">
        <v>7</v>
      </c>
      <c r="C5" s="3" t="s">
        <v>62</v>
      </c>
      <c r="D5" s="3" t="s">
        <v>23</v>
      </c>
      <c r="E5" s="4">
        <v>0.7</v>
      </c>
      <c r="F5" s="5">
        <v>4294</v>
      </c>
      <c r="G5" s="6" t="s">
        <v>8</v>
      </c>
      <c r="H5" s="6">
        <v>45</v>
      </c>
      <c r="I5" s="7">
        <f t="shared" ref="I5:I8" si="0">(E5*F5)+(12*H5)</f>
        <v>3545.7999999999997</v>
      </c>
      <c r="J5" s="5">
        <v>2079.39</v>
      </c>
      <c r="K5" s="6">
        <v>27</v>
      </c>
      <c r="L5" s="8">
        <v>3.43</v>
      </c>
      <c r="M5" s="8">
        <v>113.53</v>
      </c>
      <c r="N5" s="8">
        <v>28.3</v>
      </c>
      <c r="O5" s="9">
        <f>(E5*(J5+M5+N5))+(12*(K5+L5))</f>
        <v>1920.0140000000001</v>
      </c>
      <c r="P5" s="10">
        <f>(I5+O5)*1.21</f>
        <v>6613.6349399999999</v>
      </c>
      <c r="Q5" s="19"/>
    </row>
    <row r="6" spans="2:17" ht="27" customHeight="1" x14ac:dyDescent="0.3">
      <c r="B6" s="2" t="s">
        <v>7</v>
      </c>
      <c r="C6" s="3" t="s">
        <v>21</v>
      </c>
      <c r="D6" s="22" t="s">
        <v>22</v>
      </c>
      <c r="E6" s="4">
        <v>0.7</v>
      </c>
      <c r="F6" s="5">
        <v>4204</v>
      </c>
      <c r="G6" s="6" t="s">
        <v>8</v>
      </c>
      <c r="H6" s="6">
        <v>95</v>
      </c>
      <c r="I6" s="7">
        <f t="shared" si="0"/>
        <v>4082.7999999999997</v>
      </c>
      <c r="J6" s="5">
        <v>2079.39</v>
      </c>
      <c r="K6" s="6">
        <v>27</v>
      </c>
      <c r="L6" s="8">
        <v>3.43</v>
      </c>
      <c r="M6" s="8">
        <v>113.53</v>
      </c>
      <c r="N6" s="8">
        <v>28.3</v>
      </c>
      <c r="O6" s="9">
        <f>(E6*(J6+M6+N6))+(12*(K6+L6))</f>
        <v>1920.0140000000001</v>
      </c>
      <c r="P6" s="10">
        <f>(I6+O6)*1.21</f>
        <v>7263.4049400000004</v>
      </c>
      <c r="Q6" s="19"/>
    </row>
    <row r="7" spans="2:17" ht="27" customHeight="1" x14ac:dyDescent="0.3">
      <c r="B7" s="48" t="s">
        <v>60</v>
      </c>
      <c r="C7" s="49"/>
      <c r="D7" s="50"/>
      <c r="E7" s="4">
        <v>0.7</v>
      </c>
      <c r="F7" s="5">
        <v>4850</v>
      </c>
      <c r="G7" s="6" t="s">
        <v>8</v>
      </c>
      <c r="H7" s="6">
        <v>117</v>
      </c>
      <c r="I7" s="7">
        <f t="shared" si="0"/>
        <v>4799</v>
      </c>
      <c r="J7" s="5">
        <v>2079.39</v>
      </c>
      <c r="K7" s="6">
        <v>27</v>
      </c>
      <c r="L7" s="8">
        <v>3.43</v>
      </c>
      <c r="M7" s="8">
        <v>113.53</v>
      </c>
      <c r="N7" s="8">
        <v>28.3</v>
      </c>
      <c r="O7" s="9">
        <f t="shared" ref="O7:O8" si="1">(E7*(J7+M7+N7))+(12*(K7+L7))</f>
        <v>1920.0140000000001</v>
      </c>
      <c r="P7" s="10">
        <f t="shared" ref="P7" si="2">(I7+O7)*1.21</f>
        <v>8130.0069400000002</v>
      </c>
      <c r="Q7" s="20">
        <f>P7-P5</f>
        <v>1516.3720000000003</v>
      </c>
    </row>
    <row r="8" spans="2:17" ht="27" customHeight="1" x14ac:dyDescent="0.3">
      <c r="B8" s="51" t="s">
        <v>24</v>
      </c>
      <c r="C8" s="52"/>
      <c r="D8" s="53"/>
      <c r="E8" s="4">
        <v>0.7</v>
      </c>
      <c r="F8" s="5">
        <v>5000</v>
      </c>
      <c r="G8" s="6" t="s">
        <v>8</v>
      </c>
      <c r="H8" s="6">
        <v>130</v>
      </c>
      <c r="I8" s="7">
        <f t="shared" si="0"/>
        <v>5060</v>
      </c>
      <c r="J8" s="5">
        <v>2079.39</v>
      </c>
      <c r="K8" s="6">
        <v>27</v>
      </c>
      <c r="L8" s="8">
        <v>3.43</v>
      </c>
      <c r="M8" s="8">
        <v>113.53</v>
      </c>
      <c r="N8" s="8">
        <v>28.3</v>
      </c>
      <c r="O8" s="9">
        <f t="shared" si="1"/>
        <v>1920.0140000000001</v>
      </c>
      <c r="P8" s="10">
        <f>(I8+O8)*1.21</f>
        <v>8445.8169400000006</v>
      </c>
      <c r="Q8" s="20">
        <f>P8-P5</f>
        <v>1832.1820000000007</v>
      </c>
    </row>
    <row r="9" spans="2:17" ht="13.8" x14ac:dyDescent="0.3">
      <c r="B9" s="11" t="s">
        <v>15</v>
      </c>
      <c r="C9" s="12"/>
      <c r="D9" s="13"/>
      <c r="E9" s="14"/>
      <c r="F9" s="15"/>
      <c r="G9" s="16"/>
      <c r="H9" s="16"/>
      <c r="I9" s="15"/>
      <c r="J9" s="16"/>
      <c r="K9" s="16"/>
      <c r="L9" s="13"/>
      <c r="M9" s="13"/>
      <c r="N9" s="13"/>
      <c r="O9" s="13"/>
    </row>
    <row r="10" spans="2:17" ht="13.8" customHeight="1" x14ac:dyDescent="0.3">
      <c r="F10" s="18"/>
    </row>
    <row r="11" spans="2:17" s="13" customFormat="1" ht="27" customHeight="1" x14ac:dyDescent="0.25">
      <c r="B11" s="54" t="s">
        <v>64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2:17" ht="27" customHeight="1" x14ac:dyDescent="0.3">
      <c r="B12" s="41" t="s">
        <v>0</v>
      </c>
      <c r="C12" s="41"/>
      <c r="D12" s="41"/>
      <c r="E12" s="41"/>
      <c r="F12" s="41"/>
      <c r="G12" s="41"/>
      <c r="H12" s="41"/>
      <c r="I12" s="41"/>
      <c r="J12" s="42" t="s">
        <v>16</v>
      </c>
      <c r="K12" s="43"/>
      <c r="L12" s="43"/>
      <c r="M12" s="43"/>
      <c r="N12" s="43"/>
      <c r="O12" s="44"/>
      <c r="P12" s="45" t="s">
        <v>1</v>
      </c>
      <c r="Q12" s="47" t="s">
        <v>61</v>
      </c>
    </row>
    <row r="13" spans="2:17" ht="30.6" x14ac:dyDescent="0.3">
      <c r="B13" s="23" t="s">
        <v>2</v>
      </c>
      <c r="C13" s="24" t="s">
        <v>9</v>
      </c>
      <c r="D13" s="24" t="s">
        <v>3</v>
      </c>
      <c r="E13" s="24" t="s">
        <v>4</v>
      </c>
      <c r="F13" s="24" t="s">
        <v>18</v>
      </c>
      <c r="G13" s="24" t="s">
        <v>19</v>
      </c>
      <c r="H13" s="24" t="s">
        <v>20</v>
      </c>
      <c r="I13" s="24" t="s">
        <v>5</v>
      </c>
      <c r="J13" s="24" t="s">
        <v>10</v>
      </c>
      <c r="K13" s="24" t="s">
        <v>11</v>
      </c>
      <c r="L13" s="23" t="s">
        <v>12</v>
      </c>
      <c r="M13" s="23" t="s">
        <v>13</v>
      </c>
      <c r="N13" s="23" t="s">
        <v>14</v>
      </c>
      <c r="O13" s="23" t="s">
        <v>6</v>
      </c>
      <c r="P13" s="46"/>
      <c r="Q13" s="47"/>
    </row>
    <row r="14" spans="2:17" ht="27" customHeight="1" x14ac:dyDescent="0.3">
      <c r="B14" s="2" t="s">
        <v>7</v>
      </c>
      <c r="C14" s="3" t="s">
        <v>62</v>
      </c>
      <c r="D14" s="3" t="s">
        <v>23</v>
      </c>
      <c r="E14" s="4">
        <v>0.9</v>
      </c>
      <c r="F14" s="5">
        <v>4521</v>
      </c>
      <c r="G14" s="5">
        <v>4124</v>
      </c>
      <c r="H14" s="6">
        <v>45</v>
      </c>
      <c r="I14" s="7">
        <f>(E14*((F14*40%)+(G14*60%)))+(12*H14)</f>
        <v>4394.5200000000004</v>
      </c>
      <c r="J14" s="5">
        <v>1142.4000000000001</v>
      </c>
      <c r="K14" s="6">
        <v>44</v>
      </c>
      <c r="L14" s="8">
        <v>3.43</v>
      </c>
      <c r="M14" s="8">
        <v>113.53</v>
      </c>
      <c r="N14" s="8">
        <v>28.3</v>
      </c>
      <c r="O14" s="9">
        <f>(E14*(J14+M14+N14))+(12*(K14+L14))</f>
        <v>1724.9670000000001</v>
      </c>
      <c r="P14" s="10">
        <f>(I14+O14)*1.21</f>
        <v>7404.5792700000011</v>
      </c>
      <c r="Q14" s="19"/>
    </row>
    <row r="15" spans="2:17" ht="27" customHeight="1" x14ac:dyDescent="0.3">
      <c r="B15" s="2" t="s">
        <v>7</v>
      </c>
      <c r="C15" s="3" t="s">
        <v>21</v>
      </c>
      <c r="D15" s="3" t="s">
        <v>22</v>
      </c>
      <c r="E15" s="4">
        <v>0.9</v>
      </c>
      <c r="F15" s="5">
        <v>4426</v>
      </c>
      <c r="G15" s="5">
        <v>4038</v>
      </c>
      <c r="H15" s="6">
        <v>95</v>
      </c>
      <c r="I15" s="7">
        <f t="shared" ref="I15:I17" si="3">(E15*((F15*40%)+(G15*60%)))+(12*H15)</f>
        <v>4913.88</v>
      </c>
      <c r="J15" s="5">
        <v>1142.4000000000001</v>
      </c>
      <c r="K15" s="6">
        <v>44</v>
      </c>
      <c r="L15" s="8">
        <v>3.43</v>
      </c>
      <c r="M15" s="8">
        <v>113.53</v>
      </c>
      <c r="N15" s="8">
        <v>28.3</v>
      </c>
      <c r="O15" s="9">
        <f>(E15*(J15+M15+N15))+(12*(K15+L15))</f>
        <v>1724.9670000000001</v>
      </c>
      <c r="P15" s="10">
        <f>(I15+O15)*1.21</f>
        <v>8033.0048699999998</v>
      </c>
      <c r="Q15" s="19"/>
    </row>
    <row r="16" spans="2:17" ht="27" customHeight="1" x14ac:dyDescent="0.3">
      <c r="B16" s="48" t="s">
        <v>60</v>
      </c>
      <c r="C16" s="49"/>
      <c r="D16" s="50"/>
      <c r="E16" s="4">
        <v>0.9</v>
      </c>
      <c r="F16" s="5">
        <v>4850</v>
      </c>
      <c r="G16" s="5">
        <v>4850</v>
      </c>
      <c r="H16" s="6">
        <v>117</v>
      </c>
      <c r="I16" s="7">
        <f t="shared" si="3"/>
        <v>5769</v>
      </c>
      <c r="J16" s="5">
        <v>1142.4000000000001</v>
      </c>
      <c r="K16" s="6">
        <v>44</v>
      </c>
      <c r="L16" s="8">
        <v>3.43</v>
      </c>
      <c r="M16" s="8">
        <v>113.53</v>
      </c>
      <c r="N16" s="8">
        <v>28.3</v>
      </c>
      <c r="O16" s="9">
        <f t="shared" ref="O16:O17" si="4">(E16*(J16+M16+N16))+(12*(K16+L16))</f>
        <v>1724.9670000000001</v>
      </c>
      <c r="P16" s="10">
        <f t="shared" ref="P16" si="5">(I16+O16)*1.21</f>
        <v>9067.7000700000008</v>
      </c>
      <c r="Q16" s="20">
        <f>P16-P14</f>
        <v>1663.1207999999997</v>
      </c>
    </row>
    <row r="17" spans="2:17" ht="27" customHeight="1" x14ac:dyDescent="0.3">
      <c r="B17" s="51" t="s">
        <v>24</v>
      </c>
      <c r="C17" s="52"/>
      <c r="D17" s="53"/>
      <c r="E17" s="4">
        <v>0.9</v>
      </c>
      <c r="F17" s="5">
        <v>5000</v>
      </c>
      <c r="G17" s="6">
        <v>5000</v>
      </c>
      <c r="H17" s="6">
        <v>130</v>
      </c>
      <c r="I17" s="7">
        <f t="shared" si="3"/>
        <v>6060</v>
      </c>
      <c r="J17" s="5">
        <v>1142.4000000000001</v>
      </c>
      <c r="K17" s="6">
        <v>44</v>
      </c>
      <c r="L17" s="8">
        <v>3.43</v>
      </c>
      <c r="M17" s="8">
        <v>113.53</v>
      </c>
      <c r="N17" s="8">
        <v>28.3</v>
      </c>
      <c r="O17" s="9">
        <f t="shared" si="4"/>
        <v>1724.9670000000001</v>
      </c>
      <c r="P17" s="10">
        <f>(I17+O17)*1.21</f>
        <v>9419.8100699999995</v>
      </c>
      <c r="Q17" s="20">
        <f>P17-P14</f>
        <v>2015.2307999999985</v>
      </c>
    </row>
    <row r="18" spans="2:17" ht="13.8" x14ac:dyDescent="0.3">
      <c r="B18" s="11" t="s">
        <v>15</v>
      </c>
      <c r="C18" s="12"/>
      <c r="D18" s="13"/>
      <c r="E18" s="14"/>
      <c r="F18" s="15"/>
      <c r="G18" s="16"/>
      <c r="H18" s="16"/>
      <c r="I18" s="15"/>
      <c r="J18" s="16"/>
      <c r="K18" s="16"/>
      <c r="L18" s="13"/>
      <c r="M18" s="13"/>
      <c r="N18" s="13"/>
      <c r="O18" s="13"/>
      <c r="P18" s="17"/>
    </row>
    <row r="19" spans="2:17" ht="13.8" x14ac:dyDescent="0.3">
      <c r="I19" s="18"/>
    </row>
  </sheetData>
  <mergeCells count="14">
    <mergeCell ref="B7:D7"/>
    <mergeCell ref="B16:D16"/>
    <mergeCell ref="Q12:Q13"/>
    <mergeCell ref="B17:D17"/>
    <mergeCell ref="B8:D8"/>
    <mergeCell ref="B11:P11"/>
    <mergeCell ref="B12:I12"/>
    <mergeCell ref="J12:O12"/>
    <mergeCell ref="P12:P13"/>
    <mergeCell ref="B2:P2"/>
    <mergeCell ref="B3:I3"/>
    <mergeCell ref="J3:O3"/>
    <mergeCell ref="P3:P4"/>
    <mergeCell ref="Q3:Q4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56E18-AD76-4213-A73E-58615812E599}">
  <dimension ref="B1:AB18"/>
  <sheetViews>
    <sheetView workbookViewId="0">
      <selection activeCell="E20" sqref="E20"/>
    </sheetView>
  </sheetViews>
  <sheetFormatPr defaultColWidth="8.88671875" defaultRowHeight="13.2" x14ac:dyDescent="0.25"/>
  <cols>
    <col min="1" max="1" width="4" style="21" customWidth="1"/>
    <col min="2" max="2" width="12.109375" style="21" customWidth="1"/>
    <col min="3" max="4" width="21.88671875" style="21" customWidth="1"/>
    <col min="5" max="5" width="3.109375" style="21" customWidth="1"/>
    <col min="6" max="6" width="28" style="21" customWidth="1"/>
    <col min="7" max="16" width="6.6640625" style="21" customWidth="1"/>
    <col min="17" max="17" width="2.5546875" style="21" customWidth="1"/>
    <col min="18" max="18" width="33" style="21" customWidth="1"/>
    <col min="19" max="16384" width="8.88671875" style="21"/>
  </cols>
  <sheetData>
    <row r="1" spans="2:28" s="25" customFormat="1" ht="14.4" customHeight="1" x14ac:dyDescent="0.25">
      <c r="B1" s="55" t="s">
        <v>25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2:28" s="25" customFormat="1" x14ac:dyDescent="0.25"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2:28" ht="14.4" x14ac:dyDescent="0.3">
      <c r="B3" s="56">
        <v>2023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R3" s="26" t="s">
        <v>26</v>
      </c>
    </row>
    <row r="4" spans="2:28" ht="37.950000000000003" customHeight="1" x14ac:dyDescent="0.25">
      <c r="B4" s="57" t="s">
        <v>27</v>
      </c>
      <c r="C4" s="57"/>
      <c r="D4" s="57"/>
      <c r="E4" s="26"/>
      <c r="F4" s="58" t="s">
        <v>27</v>
      </c>
      <c r="G4" s="58"/>
      <c r="H4" s="58"/>
      <c r="I4" s="58"/>
      <c r="J4" s="58"/>
      <c r="K4" s="58"/>
      <c r="L4" s="58"/>
      <c r="M4" s="58"/>
      <c r="N4" s="58"/>
      <c r="O4" s="58"/>
      <c r="P4" s="58"/>
      <c r="R4" s="59" t="s">
        <v>28</v>
      </c>
      <c r="S4" s="59"/>
      <c r="T4" s="59"/>
      <c r="U4" s="59"/>
      <c r="V4" s="59"/>
      <c r="W4" s="59"/>
      <c r="X4" s="59"/>
      <c r="Y4" s="59"/>
      <c r="Z4" s="59"/>
      <c r="AA4" s="59"/>
      <c r="AB4" s="59"/>
    </row>
    <row r="5" spans="2:28" ht="36" x14ac:dyDescent="0.25">
      <c r="B5" s="27" t="s">
        <v>29</v>
      </c>
      <c r="C5" s="27" t="s">
        <v>30</v>
      </c>
      <c r="D5" s="27" t="s">
        <v>31</v>
      </c>
      <c r="E5" s="26"/>
      <c r="F5" s="28" t="s">
        <v>32</v>
      </c>
      <c r="G5" s="28" t="s">
        <v>33</v>
      </c>
      <c r="H5" s="28" t="s">
        <v>34</v>
      </c>
      <c r="I5" s="28" t="s">
        <v>35</v>
      </c>
      <c r="J5" s="28" t="s">
        <v>36</v>
      </c>
      <c r="K5" s="28" t="s">
        <v>37</v>
      </c>
      <c r="L5" s="28" t="s">
        <v>38</v>
      </c>
      <c r="M5" s="28" t="s">
        <v>39</v>
      </c>
      <c r="N5" s="28" t="s">
        <v>40</v>
      </c>
      <c r="O5" s="28" t="s">
        <v>41</v>
      </c>
      <c r="P5" s="28" t="s">
        <v>42</v>
      </c>
      <c r="R5" s="28" t="s">
        <v>43</v>
      </c>
      <c r="S5" s="28" t="s">
        <v>33</v>
      </c>
      <c r="T5" s="28" t="s">
        <v>34</v>
      </c>
      <c r="U5" s="28" t="s">
        <v>35</v>
      </c>
      <c r="V5" s="28" t="s">
        <v>36</v>
      </c>
      <c r="W5" s="28" t="s">
        <v>37</v>
      </c>
      <c r="X5" s="28" t="s">
        <v>38</v>
      </c>
      <c r="Y5" s="28" t="s">
        <v>39</v>
      </c>
      <c r="Z5" s="28" t="s">
        <v>40</v>
      </c>
      <c r="AA5" s="28" t="s">
        <v>41</v>
      </c>
      <c r="AB5" s="28" t="s">
        <v>42</v>
      </c>
    </row>
    <row r="6" spans="2:28" ht="14.4" customHeight="1" x14ac:dyDescent="0.25">
      <c r="B6" s="29" t="s">
        <v>33</v>
      </c>
      <c r="C6" s="30">
        <v>2079.39</v>
      </c>
      <c r="D6" s="29" t="s">
        <v>8</v>
      </c>
      <c r="F6" s="31" t="s">
        <v>44</v>
      </c>
      <c r="G6" s="29">
        <v>27</v>
      </c>
      <c r="H6" s="29">
        <v>65</v>
      </c>
      <c r="I6" s="29">
        <v>65</v>
      </c>
      <c r="J6" s="29">
        <v>95</v>
      </c>
      <c r="K6" s="29">
        <v>62</v>
      </c>
      <c r="L6" s="29">
        <v>119</v>
      </c>
      <c r="M6" s="29">
        <v>136</v>
      </c>
      <c r="N6" s="29">
        <v>136</v>
      </c>
      <c r="O6" s="29">
        <v>44</v>
      </c>
      <c r="P6" s="32">
        <v>136</v>
      </c>
      <c r="R6" s="31" t="s">
        <v>44</v>
      </c>
      <c r="S6" s="29">
        <f t="shared" ref="S6:AB13" si="0">G6*1.21</f>
        <v>32.67</v>
      </c>
      <c r="T6" s="29">
        <f t="shared" si="0"/>
        <v>78.649999999999991</v>
      </c>
      <c r="U6" s="29">
        <f t="shared" si="0"/>
        <v>78.649999999999991</v>
      </c>
      <c r="V6" s="29">
        <f t="shared" si="0"/>
        <v>114.95</v>
      </c>
      <c r="W6" s="29">
        <f t="shared" si="0"/>
        <v>75.02</v>
      </c>
      <c r="X6" s="29">
        <f t="shared" si="0"/>
        <v>143.99</v>
      </c>
      <c r="Y6" s="29">
        <f t="shared" si="0"/>
        <v>164.56</v>
      </c>
      <c r="Z6" s="29">
        <f t="shared" si="0"/>
        <v>164.56</v>
      </c>
      <c r="AA6" s="29">
        <f t="shared" si="0"/>
        <v>53.239999999999995</v>
      </c>
      <c r="AB6" s="29">
        <f t="shared" si="0"/>
        <v>164.56</v>
      </c>
    </row>
    <row r="7" spans="2:28" x14ac:dyDescent="0.25">
      <c r="B7" s="29" t="s">
        <v>34</v>
      </c>
      <c r="C7" s="30">
        <v>1611</v>
      </c>
      <c r="D7" s="29" t="s">
        <v>8</v>
      </c>
      <c r="F7" s="31" t="s">
        <v>45</v>
      </c>
      <c r="G7" s="29">
        <v>43</v>
      </c>
      <c r="H7" s="29">
        <v>105</v>
      </c>
      <c r="I7" s="29">
        <v>104</v>
      </c>
      <c r="J7" s="29">
        <v>152</v>
      </c>
      <c r="K7" s="29">
        <v>98</v>
      </c>
      <c r="L7" s="29">
        <v>191</v>
      </c>
      <c r="M7" s="29">
        <v>218</v>
      </c>
      <c r="N7" s="29">
        <v>218</v>
      </c>
      <c r="O7" s="29">
        <v>70</v>
      </c>
      <c r="P7" s="32">
        <v>218</v>
      </c>
      <c r="R7" s="31" t="s">
        <v>45</v>
      </c>
      <c r="S7" s="29">
        <f t="shared" si="0"/>
        <v>52.03</v>
      </c>
      <c r="T7" s="29">
        <f t="shared" si="0"/>
        <v>127.05</v>
      </c>
      <c r="U7" s="29">
        <f t="shared" si="0"/>
        <v>125.84</v>
      </c>
      <c r="V7" s="29">
        <f t="shared" si="0"/>
        <v>183.92</v>
      </c>
      <c r="W7" s="29">
        <f t="shared" si="0"/>
        <v>118.58</v>
      </c>
      <c r="X7" s="29">
        <f t="shared" si="0"/>
        <v>231.10999999999999</v>
      </c>
      <c r="Y7" s="29">
        <f t="shared" si="0"/>
        <v>263.77999999999997</v>
      </c>
      <c r="Z7" s="29">
        <f t="shared" si="0"/>
        <v>263.77999999999997</v>
      </c>
      <c r="AA7" s="29">
        <f t="shared" si="0"/>
        <v>84.7</v>
      </c>
      <c r="AB7" s="29">
        <f t="shared" si="0"/>
        <v>263.77999999999997</v>
      </c>
    </row>
    <row r="8" spans="2:28" x14ac:dyDescent="0.25">
      <c r="B8" s="29" t="s">
        <v>35</v>
      </c>
      <c r="C8" s="30">
        <v>1766.67</v>
      </c>
      <c r="D8" s="29">
        <v>179.98</v>
      </c>
      <c r="F8" s="31" t="s">
        <v>46</v>
      </c>
      <c r="G8" s="29">
        <v>53</v>
      </c>
      <c r="H8" s="29">
        <v>131</v>
      </c>
      <c r="I8" s="29">
        <v>130</v>
      </c>
      <c r="J8" s="29">
        <v>190</v>
      </c>
      <c r="K8" s="29">
        <v>123</v>
      </c>
      <c r="L8" s="29">
        <v>239</v>
      </c>
      <c r="M8" s="29">
        <v>272</v>
      </c>
      <c r="N8" s="29">
        <v>272</v>
      </c>
      <c r="O8" s="29">
        <v>87</v>
      </c>
      <c r="P8" s="32">
        <v>272</v>
      </c>
      <c r="R8" s="31" t="s">
        <v>46</v>
      </c>
      <c r="S8" s="29">
        <f t="shared" si="0"/>
        <v>64.13</v>
      </c>
      <c r="T8" s="29">
        <f t="shared" si="0"/>
        <v>158.51</v>
      </c>
      <c r="U8" s="29">
        <f t="shared" si="0"/>
        <v>157.29999999999998</v>
      </c>
      <c r="V8" s="29">
        <f t="shared" si="0"/>
        <v>229.9</v>
      </c>
      <c r="W8" s="29">
        <f t="shared" si="0"/>
        <v>148.82999999999998</v>
      </c>
      <c r="X8" s="29">
        <f t="shared" si="0"/>
        <v>289.19</v>
      </c>
      <c r="Y8" s="29">
        <f t="shared" si="0"/>
        <v>329.12</v>
      </c>
      <c r="Z8" s="29">
        <f t="shared" si="0"/>
        <v>329.12</v>
      </c>
      <c r="AA8" s="29">
        <f t="shared" si="0"/>
        <v>105.27</v>
      </c>
      <c r="AB8" s="29">
        <f t="shared" si="0"/>
        <v>329.12</v>
      </c>
    </row>
    <row r="9" spans="2:28" x14ac:dyDescent="0.25">
      <c r="B9" s="29" t="s">
        <v>36</v>
      </c>
      <c r="C9" s="30" t="s">
        <v>47</v>
      </c>
      <c r="D9" s="29" t="s">
        <v>48</v>
      </c>
      <c r="F9" s="31" t="s">
        <v>49</v>
      </c>
      <c r="G9" s="29">
        <v>67</v>
      </c>
      <c r="H9" s="33">
        <v>164</v>
      </c>
      <c r="I9" s="33">
        <v>162</v>
      </c>
      <c r="J9" s="29">
        <v>238</v>
      </c>
      <c r="K9" s="29">
        <v>154</v>
      </c>
      <c r="L9" s="29">
        <v>299</v>
      </c>
      <c r="M9" s="29">
        <v>341</v>
      </c>
      <c r="N9" s="29">
        <v>341</v>
      </c>
      <c r="O9" s="29">
        <v>109</v>
      </c>
      <c r="P9" s="32">
        <v>341</v>
      </c>
      <c r="R9" s="31" t="s">
        <v>49</v>
      </c>
      <c r="S9" s="29">
        <f t="shared" si="0"/>
        <v>81.069999999999993</v>
      </c>
      <c r="T9" s="29">
        <f t="shared" si="0"/>
        <v>198.44</v>
      </c>
      <c r="U9" s="29">
        <f t="shared" si="0"/>
        <v>196.01999999999998</v>
      </c>
      <c r="V9" s="29">
        <f t="shared" si="0"/>
        <v>287.98</v>
      </c>
      <c r="W9" s="29">
        <f t="shared" si="0"/>
        <v>186.34</v>
      </c>
      <c r="X9" s="29">
        <f t="shared" si="0"/>
        <v>361.78999999999996</v>
      </c>
      <c r="Y9" s="29">
        <f t="shared" si="0"/>
        <v>412.61</v>
      </c>
      <c r="Z9" s="29">
        <f t="shared" si="0"/>
        <v>412.61</v>
      </c>
      <c r="AA9" s="29">
        <f t="shared" si="0"/>
        <v>131.88999999999999</v>
      </c>
      <c r="AB9" s="29">
        <f t="shared" si="0"/>
        <v>412.61</v>
      </c>
    </row>
    <row r="10" spans="2:28" x14ac:dyDescent="0.25">
      <c r="B10" s="29" t="s">
        <v>37</v>
      </c>
      <c r="C10" s="30" t="s">
        <v>50</v>
      </c>
      <c r="D10" s="29" t="s">
        <v>48</v>
      </c>
      <c r="F10" s="31" t="s">
        <v>51</v>
      </c>
      <c r="G10" s="29">
        <v>85</v>
      </c>
      <c r="H10" s="29">
        <v>209</v>
      </c>
      <c r="I10" s="29">
        <v>207</v>
      </c>
      <c r="J10" s="29">
        <v>304</v>
      </c>
      <c r="K10" s="29">
        <v>197</v>
      </c>
      <c r="L10" s="29">
        <v>382</v>
      </c>
      <c r="M10" s="29">
        <v>436</v>
      </c>
      <c r="N10" s="29">
        <v>436</v>
      </c>
      <c r="O10" s="29">
        <v>139</v>
      </c>
      <c r="P10" s="34">
        <v>436</v>
      </c>
      <c r="R10" s="31" t="s">
        <v>51</v>
      </c>
      <c r="S10" s="29">
        <f t="shared" si="0"/>
        <v>102.85</v>
      </c>
      <c r="T10" s="29">
        <f t="shared" si="0"/>
        <v>252.89</v>
      </c>
      <c r="U10" s="29">
        <f t="shared" si="0"/>
        <v>250.47</v>
      </c>
      <c r="V10" s="29">
        <f t="shared" si="0"/>
        <v>367.84</v>
      </c>
      <c r="W10" s="29">
        <f t="shared" si="0"/>
        <v>238.37</v>
      </c>
      <c r="X10" s="29">
        <f t="shared" si="0"/>
        <v>462.21999999999997</v>
      </c>
      <c r="Y10" s="29">
        <f t="shared" si="0"/>
        <v>527.55999999999995</v>
      </c>
      <c r="Z10" s="29">
        <f t="shared" si="0"/>
        <v>527.55999999999995</v>
      </c>
      <c r="AA10" s="29">
        <f t="shared" si="0"/>
        <v>168.19</v>
      </c>
      <c r="AB10" s="29">
        <f t="shared" si="0"/>
        <v>527.55999999999995</v>
      </c>
    </row>
    <row r="11" spans="2:28" x14ac:dyDescent="0.25">
      <c r="B11" s="29" t="s">
        <v>38</v>
      </c>
      <c r="C11" s="30" t="s">
        <v>52</v>
      </c>
      <c r="D11" s="29" t="s">
        <v>48</v>
      </c>
      <c r="F11" s="31" t="s">
        <v>53</v>
      </c>
      <c r="G11" s="29">
        <v>107</v>
      </c>
      <c r="H11" s="29">
        <v>262</v>
      </c>
      <c r="I11" s="29">
        <v>259</v>
      </c>
      <c r="J11" s="29">
        <v>380</v>
      </c>
      <c r="K11" s="29">
        <v>246</v>
      </c>
      <c r="L11" s="29">
        <v>478</v>
      </c>
      <c r="M11" s="29">
        <v>545</v>
      </c>
      <c r="N11" s="29">
        <v>545</v>
      </c>
      <c r="O11" s="29">
        <v>174</v>
      </c>
      <c r="P11" s="32">
        <v>560</v>
      </c>
      <c r="R11" s="31" t="s">
        <v>53</v>
      </c>
      <c r="S11" s="29">
        <f t="shared" si="0"/>
        <v>129.47</v>
      </c>
      <c r="T11" s="29">
        <f t="shared" si="0"/>
        <v>317.02</v>
      </c>
      <c r="U11" s="29">
        <f t="shared" si="0"/>
        <v>313.39</v>
      </c>
      <c r="V11" s="29">
        <f t="shared" si="0"/>
        <v>459.8</v>
      </c>
      <c r="W11" s="29">
        <f t="shared" si="0"/>
        <v>297.65999999999997</v>
      </c>
      <c r="X11" s="29">
        <f t="shared" si="0"/>
        <v>578.38</v>
      </c>
      <c r="Y11" s="29">
        <f t="shared" si="0"/>
        <v>659.44999999999993</v>
      </c>
      <c r="Z11" s="29">
        <f t="shared" si="0"/>
        <v>659.44999999999993</v>
      </c>
      <c r="AA11" s="29">
        <f t="shared" si="0"/>
        <v>210.54</v>
      </c>
      <c r="AB11" s="29">
        <f t="shared" si="0"/>
        <v>677.6</v>
      </c>
    </row>
    <row r="12" spans="2:28" x14ac:dyDescent="0.25">
      <c r="B12" s="29" t="s">
        <v>39</v>
      </c>
      <c r="C12" s="30" t="s">
        <v>52</v>
      </c>
      <c r="D12" s="29" t="s">
        <v>48</v>
      </c>
      <c r="F12" s="31" t="s">
        <v>54</v>
      </c>
      <c r="G12" s="29">
        <v>134</v>
      </c>
      <c r="H12" s="29">
        <v>327</v>
      </c>
      <c r="I12" s="29">
        <v>324</v>
      </c>
      <c r="J12" s="29">
        <v>476</v>
      </c>
      <c r="K12" s="29">
        <v>308</v>
      </c>
      <c r="L12" s="29">
        <v>597</v>
      </c>
      <c r="M12" s="29">
        <v>681</v>
      </c>
      <c r="N12" s="29">
        <v>681</v>
      </c>
      <c r="O12" s="29">
        <v>218</v>
      </c>
      <c r="P12" s="32">
        <v>842</v>
      </c>
      <c r="R12" s="31" t="s">
        <v>54</v>
      </c>
      <c r="S12" s="29">
        <f t="shared" si="0"/>
        <v>162.13999999999999</v>
      </c>
      <c r="T12" s="29">
        <f t="shared" si="0"/>
        <v>395.67</v>
      </c>
      <c r="U12" s="29">
        <f t="shared" si="0"/>
        <v>392.03999999999996</v>
      </c>
      <c r="V12" s="29">
        <f t="shared" si="0"/>
        <v>575.96</v>
      </c>
      <c r="W12" s="29">
        <f t="shared" si="0"/>
        <v>372.68</v>
      </c>
      <c r="X12" s="29">
        <f t="shared" si="0"/>
        <v>722.37</v>
      </c>
      <c r="Y12" s="29">
        <f t="shared" si="0"/>
        <v>824.01</v>
      </c>
      <c r="Z12" s="29">
        <f t="shared" si="0"/>
        <v>824.01</v>
      </c>
      <c r="AA12" s="29">
        <f t="shared" si="0"/>
        <v>263.77999999999997</v>
      </c>
      <c r="AB12" s="29">
        <f t="shared" si="0"/>
        <v>1018.8199999999999</v>
      </c>
    </row>
    <row r="13" spans="2:28" x14ac:dyDescent="0.25">
      <c r="B13" s="29" t="s">
        <v>40</v>
      </c>
      <c r="C13" s="30" t="s">
        <v>52</v>
      </c>
      <c r="D13" s="29" t="s">
        <v>48</v>
      </c>
      <c r="F13" s="31" t="s">
        <v>55</v>
      </c>
      <c r="G13" s="29">
        <v>168</v>
      </c>
      <c r="H13" s="29">
        <v>412</v>
      </c>
      <c r="I13" s="29">
        <v>408</v>
      </c>
      <c r="J13" s="29">
        <v>599</v>
      </c>
      <c r="K13" s="29">
        <v>387</v>
      </c>
      <c r="L13" s="29">
        <v>752</v>
      </c>
      <c r="M13" s="29">
        <v>858</v>
      </c>
      <c r="N13" s="29">
        <v>858</v>
      </c>
      <c r="O13" s="29">
        <v>274</v>
      </c>
      <c r="P13" s="32">
        <v>1236</v>
      </c>
      <c r="R13" s="31" t="s">
        <v>55</v>
      </c>
      <c r="S13" s="29">
        <f t="shared" si="0"/>
        <v>203.28</v>
      </c>
      <c r="T13" s="29">
        <f t="shared" si="0"/>
        <v>498.52</v>
      </c>
      <c r="U13" s="29">
        <f t="shared" si="0"/>
        <v>493.68</v>
      </c>
      <c r="V13" s="29">
        <f t="shared" si="0"/>
        <v>724.79</v>
      </c>
      <c r="W13" s="29">
        <f t="shared" si="0"/>
        <v>468.27</v>
      </c>
      <c r="X13" s="29">
        <f t="shared" si="0"/>
        <v>909.92</v>
      </c>
      <c r="Y13" s="29">
        <f t="shared" si="0"/>
        <v>1038.18</v>
      </c>
      <c r="Z13" s="29">
        <f t="shared" si="0"/>
        <v>1038.18</v>
      </c>
      <c r="AA13" s="29">
        <f t="shared" si="0"/>
        <v>331.53999999999996</v>
      </c>
      <c r="AB13" s="29">
        <f t="shared" si="0"/>
        <v>1495.56</v>
      </c>
    </row>
    <row r="14" spans="2:28" x14ac:dyDescent="0.25">
      <c r="B14" s="29" t="s">
        <v>42</v>
      </c>
      <c r="C14" s="30">
        <v>311.07</v>
      </c>
      <c r="D14" s="29">
        <v>179.98</v>
      </c>
      <c r="F14" s="35" t="s">
        <v>56</v>
      </c>
      <c r="G14" s="36">
        <v>113.53</v>
      </c>
    </row>
    <row r="15" spans="2:28" x14ac:dyDescent="0.25">
      <c r="B15" s="29" t="s">
        <v>41</v>
      </c>
      <c r="C15" s="30" t="s">
        <v>57</v>
      </c>
      <c r="D15" s="29" t="s">
        <v>48</v>
      </c>
      <c r="F15" s="35" t="s">
        <v>58</v>
      </c>
      <c r="G15" s="36">
        <v>1.04</v>
      </c>
    </row>
    <row r="16" spans="2:28" x14ac:dyDescent="0.25">
      <c r="C16" s="37">
        <f>(C8*48%)+(D8*52%)</f>
        <v>941.59120000000007</v>
      </c>
      <c r="F16" s="35" t="s">
        <v>59</v>
      </c>
      <c r="G16" s="36">
        <v>2.39</v>
      </c>
    </row>
    <row r="17" spans="3:7" x14ac:dyDescent="0.25">
      <c r="C17" s="37">
        <f>(17%*C14)+(83%*D14)</f>
        <v>202.2653</v>
      </c>
      <c r="F17" s="35"/>
      <c r="G17" s="36">
        <f>SUM(G15:G16)</f>
        <v>3.43</v>
      </c>
    </row>
    <row r="18" spans="3:7" x14ac:dyDescent="0.25">
      <c r="C18" s="37">
        <f>(40%*C15)+(60%*D15)</f>
        <v>1142.4080000000001</v>
      </c>
    </row>
  </sheetData>
  <mergeCells count="5">
    <mergeCell ref="B1:P2"/>
    <mergeCell ref="B3:P3"/>
    <mergeCell ref="B4:D4"/>
    <mergeCell ref="F4:P4"/>
    <mergeCell ref="R4:AB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Mini na 2 roky, srovnání cen</vt:lpstr>
      <vt:lpstr>ceny distribuce pro rok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Bartošová Monika</cp:lastModifiedBy>
  <cp:revision>1</cp:revision>
  <dcterms:created xsi:type="dcterms:W3CDTF">2023-04-03T11:56:14Z</dcterms:created>
  <dcterms:modified xsi:type="dcterms:W3CDTF">2023-04-05T15:55:08Z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02381fe-cde1-414b-9212-5455c6be0e6b_Enabled">
    <vt:lpwstr>true</vt:lpwstr>
  </property>
  <property fmtid="{D5CDD505-2E9C-101B-9397-08002B2CF9AE}" pid="3" name="MSIP_Label_f02381fe-cde1-414b-9212-5455c6be0e6b_SetDate">
    <vt:lpwstr>2023-04-04T04:54:26Z</vt:lpwstr>
  </property>
  <property fmtid="{D5CDD505-2E9C-101B-9397-08002B2CF9AE}" pid="4" name="MSIP_Label_f02381fe-cde1-414b-9212-5455c6be0e6b_Method">
    <vt:lpwstr>Privileged</vt:lpwstr>
  </property>
  <property fmtid="{D5CDD505-2E9C-101B-9397-08002B2CF9AE}" pid="5" name="MSIP_Label_f02381fe-cde1-414b-9212-5455c6be0e6b_Name">
    <vt:lpwstr>Veřejná data</vt:lpwstr>
  </property>
  <property fmtid="{D5CDD505-2E9C-101B-9397-08002B2CF9AE}" pid="6" name="MSIP_Label_f02381fe-cde1-414b-9212-5455c6be0e6b_SiteId">
    <vt:lpwstr>53b8d820-e2f7-4682-858f-9e2aeec6ffd9</vt:lpwstr>
  </property>
  <property fmtid="{D5CDD505-2E9C-101B-9397-08002B2CF9AE}" pid="7" name="MSIP_Label_f02381fe-cde1-414b-9212-5455c6be0e6b_ActionId">
    <vt:lpwstr>e7294d0f-31c3-488d-a1f8-61abd1aa0813</vt:lpwstr>
  </property>
  <property fmtid="{D5CDD505-2E9C-101B-9397-08002B2CF9AE}" pid="8" name="MSIP_Label_f02381fe-cde1-414b-9212-5455c6be0e6b_ContentBits">
    <vt:lpwstr>0</vt:lpwstr>
  </property>
</Properties>
</file>